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<sst xmlns="http://schemas.openxmlformats.org/spreadsheetml/2006/main" count="152" uniqueCount="139">
  <si>
    <t>序号</t>
  </si>
  <si>
    <t>专业名称</t>
  </si>
  <si>
    <t>第一志愿填报率</t>
  </si>
  <si>
    <t>除第一志愿外的其他志愿填报率</t>
  </si>
  <si>
    <t>毕业半年后就业率（评估院数据）</t>
  </si>
  <si>
    <t>就业服务满意度（评估院数据）</t>
  </si>
  <si>
    <t>就业专业相关度（评估院数据）</t>
  </si>
  <si>
    <t>本科专业教学总体满意度</t>
  </si>
  <si>
    <t>毕业生月收入</t>
  </si>
  <si>
    <t>教师数</t>
  </si>
  <si>
    <t>四年学生数</t>
  </si>
  <si>
    <t>专业生师比</t>
  </si>
  <si>
    <t>国家级教学质量平台</t>
  </si>
  <si>
    <t>省级教学质量平台</t>
  </si>
  <si>
    <t>特优学风示范班数量</t>
  </si>
  <si>
    <t>诚信考试</t>
  </si>
  <si>
    <t>考试作弊</t>
  </si>
  <si>
    <t>教学事故</t>
  </si>
  <si>
    <t>车辆工程(08030600)</t>
  </si>
  <si>
    <t>1（卓越）</t>
  </si>
  <si>
    <t>汽车服务工程(08030800)</t>
  </si>
  <si>
    <t>材料成型及控制工程(08030200)</t>
  </si>
  <si>
    <t>机械设计制造及其自动化(08030100)</t>
  </si>
  <si>
    <t>机械设计制造及其自动化144</t>
  </si>
  <si>
    <t>自动化(08060200)</t>
  </si>
  <si>
    <t>测控技术与仪器(08040100)</t>
  </si>
  <si>
    <t>建筑电气与智能化(08071200)</t>
  </si>
  <si>
    <t>电气工程及其自动化(08060100)</t>
  </si>
  <si>
    <t>软件工程(08061100)</t>
  </si>
  <si>
    <t>通信工程(08060400)</t>
  </si>
  <si>
    <t>电子信息工程(08060300)</t>
  </si>
  <si>
    <t>1（三）</t>
  </si>
  <si>
    <t>数字媒体技术(08062800)</t>
  </si>
  <si>
    <t>计算机科学与技术(08060500)</t>
  </si>
  <si>
    <t>建筑学(08070100)</t>
  </si>
  <si>
    <t>土木工程(08070300)</t>
  </si>
  <si>
    <t>给水排水工程(08070500)</t>
  </si>
  <si>
    <t>给排水科学与工程142</t>
  </si>
  <si>
    <t>包装工程(08140300)</t>
  </si>
  <si>
    <t>轻化工程(08140200)</t>
  </si>
  <si>
    <t>生物工程(08180100)</t>
  </si>
  <si>
    <t>制药工程(08110200)</t>
  </si>
  <si>
    <t>化学工程与工艺(08110100)</t>
  </si>
  <si>
    <t>材料科学与工程(08020500)</t>
  </si>
  <si>
    <t>材料科学与工程141</t>
  </si>
  <si>
    <t>食品科学与工程(08140100)</t>
  </si>
  <si>
    <t>经济学(02010100)</t>
  </si>
  <si>
    <t>财务管理(11020400)</t>
  </si>
  <si>
    <t>市场营销(11020200)</t>
  </si>
  <si>
    <t>工业工程(11010300)</t>
  </si>
  <si>
    <t>国际经济与贸易(02010200)</t>
  </si>
  <si>
    <t>信息管理与信息系统(11010200)</t>
  </si>
  <si>
    <t>动画(05041800)</t>
  </si>
  <si>
    <t>工业设计(08030300)</t>
  </si>
  <si>
    <t>服装设计与工程(08140600)</t>
  </si>
  <si>
    <t>应用物理学(07020200)</t>
  </si>
  <si>
    <t>信息与计算科学(07010200)</t>
  </si>
  <si>
    <t>信息与计算科学141</t>
  </si>
  <si>
    <t>德语(05020300)</t>
  </si>
  <si>
    <t>英语(05020100)</t>
  </si>
  <si>
    <t>英语141</t>
  </si>
  <si>
    <t>1</t>
  </si>
  <si>
    <t>汉语言文学(05010100)</t>
  </si>
  <si>
    <t>车辆工程151</t>
  </si>
  <si>
    <t>1（传感器与检测技术A）</t>
  </si>
  <si>
    <t>生物工程141</t>
  </si>
  <si>
    <t>视觉传达设计</t>
  </si>
  <si>
    <t>环境设计</t>
  </si>
  <si>
    <t>服装与服饰设计</t>
  </si>
  <si>
    <t>1（外国建筑史）</t>
  </si>
  <si>
    <t>1（水力学）</t>
  </si>
  <si>
    <t>8（物理化学C、
化工原理B1、
植物纤维化学、制浆原理与工程、
化工原理B2、
工程制图B2、
印刷色彩学、
电工电子学B）</t>
  </si>
  <si>
    <t>7（工程制图与CAD、
材料科学与工程基础、
物理化学A1、
过程工程原理、
材料力学、
电工电子学B、
物理化学A2、
）</t>
  </si>
  <si>
    <t>1(二)</t>
  </si>
  <si>
    <t>2(中级财务管理、宏观经济学)</t>
  </si>
  <si>
    <t xml:space="preserve"> </t>
  </si>
  <si>
    <t>1（经济思想史）</t>
  </si>
  <si>
    <t xml:space="preserve">
20（高级德语、
高级听力、
英语应用文体写作、
德语报刊选读、
翻译理论与实践、
国际函电、
视听说1、
现代德语1、
大学英语A4、
德语写作1、
中级德语1、
德语口译、
国际贸易实务、
企业管理、
商务英语、
现代德语2、
大学英语A5、
中级德语2、
大学英语A3、
旅游德语）</t>
  </si>
  <si>
    <t xml:space="preserve">
21（高级英语3、
翻译理论与实践1、
高级英语1、
高级英语视听2、
英美文学史及作品选读1、
英语国家社会与文化2、
英语语言学、
第二外语2、
第二外语2（德语）、
第二外语3、
第二外语3（德语）、
翻译理论与实践2、
外贸英语函电、
英美文学史及作品选读2、
第二外语1、
第二外语1（德语）、
高级英语视听1、
基础英语4、
英语国家社会与文化1、
英语写作2、
高级语语2）</t>
  </si>
  <si>
    <t>16（中国古代文学3、
秘书理论与实务、
世界文学1、
古代汉语1、
语言学概论、
中国古代文学1、
中国文化通论、
世界文学2、
中国古代文学2、
古代汉语2、
西方文论、
明清小说选读、
比较文学、
中国古代文学4、
中国文学批评史、
文秘写作
）</t>
  </si>
  <si>
    <t>城乡规划（08280200）</t>
  </si>
  <si>
    <t>财务管理141、 财务管理152</t>
  </si>
  <si>
    <t>产品设计</t>
  </si>
  <si>
    <t>5（工程力学、包装概论、高分子基础、电工电子学B、包装色彩学、）</t>
  </si>
  <si>
    <t>8（物理化学A1、
生物化学B、药物合成反应、工程制图与CAD、药物化学、化工原理B1、
物理化学A2、药理学）</t>
  </si>
  <si>
    <t>6（物理化学B1、生物学基础、专业英语、
生物化学A、物理化学B2、电工电子学B）</t>
  </si>
  <si>
    <t>6（物理化学A1、化工制图、物理化学A2、化工专业英语与文献检索、化工原理A1、电工电子学B）</t>
  </si>
  <si>
    <t>1（数据分析）</t>
  </si>
  <si>
    <t>1（省特色）</t>
  </si>
  <si>
    <t>1（卓越）</t>
  </si>
  <si>
    <t>1（省重点、特色）</t>
  </si>
  <si>
    <t>1（特色、卓越）</t>
  </si>
  <si>
    <t>1（特色）</t>
  </si>
  <si>
    <t>1(省特色)</t>
  </si>
  <si>
    <t>1(省重点)</t>
  </si>
  <si>
    <t>1（省重点、特色）、1/4精品"机械设计"</t>
  </si>
  <si>
    <t>1/4精品"机械设计"</t>
  </si>
  <si>
    <t>1/4精品"机械设计"</t>
  </si>
  <si>
    <t>1/4精品“离散数学”</t>
  </si>
  <si>
    <t>1/4精品“离散数学”</t>
  </si>
  <si>
    <t>1/4精品“离散数学”</t>
  </si>
  <si>
    <t>1（省重点）、1/4精品“离散数学”</t>
  </si>
  <si>
    <t>1/4（国特色）</t>
  </si>
  <si>
    <t>1/2精品“生产与运作”、1/2精品“管理信息系统”</t>
  </si>
  <si>
    <t>1（省特色）、1/6精品“物理化学”、1/6精品“有机化学”、1/6精品“无机及分析化学”、1/6精品“有机化学实验”</t>
  </si>
  <si>
    <t>1/6精品“物理化学”、1/6精品“有机化学”、1/6精品“无机及分析化学”、1/6精品“有机化学实验”</t>
  </si>
  <si>
    <t>1/2精品“女装设计”</t>
  </si>
  <si>
    <t>2(机械设计、工程热力学)</t>
  </si>
  <si>
    <t>4(物理化学B1、
工程制图与CAD、物理化学B2、生物化学B)</t>
  </si>
  <si>
    <t>20X专业第一志愿填报率/当年最高志愿填报率</t>
  </si>
  <si>
    <t>30X就业率</t>
  </si>
  <si>
    <t>5X满意度指标</t>
  </si>
  <si>
    <t>5X专业相关度指标</t>
  </si>
  <si>
    <t>10X教学满意度指标</t>
  </si>
  <si>
    <t>5X该专业月收入/最高月收入</t>
  </si>
  <si>
    <t>按系数从10分到0分</t>
  </si>
  <si>
    <t>每个班1分</t>
  </si>
  <si>
    <t>0.5X该专业参加诚信考试的课程门数</t>
  </si>
  <si>
    <t>加分</t>
  </si>
  <si>
    <t>每个专业作弊学生扣一分</t>
  </si>
  <si>
    <t>三、二、一级教学事故对应扣1、2、3分</t>
  </si>
  <si>
    <t>总分</t>
  </si>
  <si>
    <t>排序</t>
  </si>
  <si>
    <t>注：1.各专业学生人数不计留学生。2.诚信考试的课程门数只计主动申请参加的班级的课程。3.只有在专业必修课程中出现的精品课程才可计入。4.只有和专业必修课程相关的国家教材才可计入。5.数据项根据《浙江科技学院本科专业评估管理办法（试行）》 浙科院教[2016] 5号 的要求选取</t>
  </si>
  <si>
    <t>10X除第一志愿外其他志愿填报率/当年除第一志愿外的的其他志愿最高填报率</t>
  </si>
  <si>
    <t>专业声誉</t>
  </si>
  <si>
    <t>专业基础</t>
  </si>
  <si>
    <t>减分</t>
  </si>
  <si>
    <r>
      <t>1（省重点、优势）、1/4精品"机械设计"、</t>
    </r>
    <r>
      <rPr>
        <sz val="10"/>
        <rFont val="楷体_GB2312"/>
        <family val="3"/>
      </rPr>
      <t>1（十二五优势结题）</t>
    </r>
  </si>
  <si>
    <r>
      <t>1(省重点、优势)、1/6精品"物理化学"、1/6精品"有机化学"、1/6精品"无机及分析化学“、1/6精品“有机化学实验”、</t>
    </r>
    <r>
      <rPr>
        <sz val="10"/>
        <rFont val="楷体_GB2312"/>
        <family val="3"/>
      </rPr>
      <t xml:space="preserve">2（十二五优势结题、十三五优势立项） </t>
    </r>
    <r>
      <rPr>
        <sz val="10"/>
        <color indexed="10"/>
        <rFont val="楷体_GB2312"/>
        <family val="3"/>
      </rPr>
      <t xml:space="preserve">
</t>
    </r>
  </si>
  <si>
    <r>
      <t>1/4(省重点、优势)、</t>
    </r>
    <r>
      <rPr>
        <sz val="10"/>
        <rFont val="楷体_GB2312"/>
        <family val="3"/>
      </rPr>
      <t xml:space="preserve">1/4（十二五优势结题） </t>
    </r>
    <r>
      <rPr>
        <sz val="10"/>
        <color indexed="10"/>
        <rFont val="楷体_GB2312"/>
        <family val="3"/>
      </rPr>
      <t xml:space="preserve">
</t>
    </r>
  </si>
  <si>
    <r>
      <t>1(省重点、优势、特色)、1精品“土力学”、1精品“钢结构设计”</t>
    </r>
    <r>
      <rPr>
        <sz val="10"/>
        <rFont val="楷体_GB2312"/>
        <family val="3"/>
      </rPr>
      <t>、1（十二五优势结题）</t>
    </r>
  </si>
  <si>
    <r>
      <t>1/4(省重点、优势)、</t>
    </r>
    <r>
      <rPr>
        <sz val="10"/>
        <rFont val="楷体_GB2312"/>
        <family val="3"/>
      </rPr>
      <t>1/4十二五优势结题、1(十三五优势立项）</t>
    </r>
    <r>
      <rPr>
        <sz val="10"/>
        <color indexed="10"/>
        <rFont val="楷体_GB2312"/>
        <family val="3"/>
      </rPr>
      <t xml:space="preserve">、1/2精品“女装设计”
</t>
    </r>
  </si>
  <si>
    <t>4</t>
  </si>
  <si>
    <t>4</t>
  </si>
  <si>
    <t>1</t>
  </si>
  <si>
    <t>已有国家平台为 5*80%（若新增国家平台5分）（红色为已有平台，黑色为新增平台）</t>
  </si>
  <si>
    <t>已有省级平台为 4*80%（若同时有国家平台，则省平台不计分），若新增或验收省平台4分（红色为已有平台，黑色为新增平台）</t>
  </si>
  <si>
    <t>1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</si>
</sst>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楷体_GB2312"/>
      <family val="3"/>
    </font>
    <font>
      <sz val="12"/>
      <name val="楷体_GB2312"/>
      <family val="3"/>
    </font>
    <font>
      <sz val="9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9"/>
      <color indexed="10"/>
      <name val="楷体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10"/>
      <name val="楷体_GB2312"/>
      <family val="3"/>
    </font>
    <font>
      <sz val="10"/>
      <name val="楷体_GB2312"/>
      <family val="3"/>
    </font>
    <font>
      <sz val="10"/>
      <color indexed="8"/>
      <name val="楷体_GB2312"/>
      <family val="3"/>
    </font>
    <font>
      <sz val="11"/>
      <color indexed="8"/>
      <name val="楷体_GB2312"/>
      <family val="3"/>
    </font>
    <font>
      <sz val="10"/>
      <color indexed="40"/>
      <name val="楷体_GB2312"/>
      <family val="3"/>
    </font>
    <font>
      <sz val="10"/>
      <color indexed="15"/>
      <name val="楷体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" fillId="0" borderId="0">
      <alignment vertical="center"/>
      <protection/>
    </xf>
    <xf numFmtId="0" fontId="22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5" applyNumberFormat="0" applyAlignment="0" applyProtection="0"/>
    <xf numFmtId="0" fontId="15" fillId="12" borderId="6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3" fillId="17" borderId="0" applyNumberFormat="0" applyBorder="0" applyAlignment="0" applyProtection="0"/>
    <xf numFmtId="0" fontId="18" fillId="11" borderId="8" applyNumberFormat="0" applyAlignment="0" applyProtection="0"/>
    <xf numFmtId="0" fontId="24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right" vertical="center"/>
    </xf>
    <xf numFmtId="10" fontId="8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top"/>
    </xf>
    <xf numFmtId="176" fontId="27" fillId="0" borderId="10" xfId="0" applyNumberFormat="1" applyFont="1" applyBorder="1" applyAlignment="1">
      <alignment horizontal="left" vertical="top"/>
    </xf>
    <xf numFmtId="0" fontId="28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left" vertical="center"/>
    </xf>
    <xf numFmtId="10" fontId="29" fillId="0" borderId="10" xfId="0" applyNumberFormat="1" applyFont="1" applyFill="1" applyBorder="1" applyAlignment="1">
      <alignment horizontal="center" vertical="center"/>
    </xf>
    <xf numFmtId="10" fontId="29" fillId="0" borderId="10" xfId="33" applyNumberFormat="1" applyFont="1" applyFill="1" applyBorder="1" applyAlignment="1">
      <alignment horizontal="center" vertical="center"/>
    </xf>
    <xf numFmtId="177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10" fontId="29" fillId="0" borderId="10" xfId="33" applyNumberFormat="1" applyFont="1" applyFill="1" applyBorder="1" applyAlignment="1">
      <alignment horizontal="center" vertical="top"/>
    </xf>
    <xf numFmtId="177" fontId="29" fillId="0" borderId="10" xfId="0" applyNumberFormat="1" applyFont="1" applyFill="1" applyBorder="1" applyAlignment="1">
      <alignment horizontal="left" vertical="top"/>
    </xf>
    <xf numFmtId="176" fontId="28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6" fillId="0" borderId="0" xfId="0" applyNumberFormat="1" applyFont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vertical="center" wrapText="1"/>
    </xf>
    <xf numFmtId="10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0" xfId="33" applyNumberFormat="1" applyFont="1" applyFill="1" applyBorder="1" applyAlignment="1">
      <alignment horizontal="center" vertical="center"/>
    </xf>
    <xf numFmtId="10" fontId="29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6" fontId="28" fillId="0" borderId="10" xfId="0" applyNumberFormat="1" applyFont="1" applyBorder="1" applyAlignment="1" applyProtection="1">
      <alignment horizontal="center" vertical="center" wrapText="1"/>
      <protection locked="0"/>
    </xf>
    <xf numFmtId="176" fontId="27" fillId="0" borderId="10" xfId="0" applyNumberFormat="1" applyFont="1" applyBorder="1" applyAlignment="1" applyProtection="1">
      <alignment horizontal="center" vertical="center" wrapText="1"/>
      <protection locked="0"/>
    </xf>
    <xf numFmtId="176" fontId="31" fillId="0" borderId="10" xfId="0" applyNumberFormat="1" applyFont="1" applyBorder="1" applyAlignment="1" applyProtection="1">
      <alignment horizontal="center" vertical="center" wrapText="1"/>
      <protection locked="0"/>
    </xf>
    <xf numFmtId="176" fontId="32" fillId="0" borderId="10" xfId="0" applyNumberFormat="1" applyFont="1" applyBorder="1" applyAlignment="1" applyProtection="1">
      <alignment horizontal="center" vertical="center" wrapText="1"/>
      <protection locked="0"/>
    </xf>
    <xf numFmtId="0" fontId="27" fillId="0" borderId="10" xfId="0" applyNumberFormat="1" applyFont="1" applyBorder="1" applyAlignment="1" applyProtection="1">
      <alignment horizontal="center" vertical="center" wrapText="1"/>
      <protection locked="0"/>
    </xf>
    <xf numFmtId="176" fontId="27" fillId="0" borderId="11" xfId="0" applyNumberFormat="1" applyFont="1" applyBorder="1" applyAlignment="1" applyProtection="1">
      <alignment horizontal="center" vertical="center" wrapText="1"/>
      <protection locked="0"/>
    </xf>
    <xf numFmtId="176" fontId="32" fillId="0" borderId="11" xfId="0" applyNumberFormat="1" applyFont="1" applyBorder="1" applyAlignment="1" applyProtection="1">
      <alignment horizontal="center" vertical="center" wrapText="1"/>
      <protection locked="0"/>
    </xf>
    <xf numFmtId="176" fontId="28" fillId="0" borderId="12" xfId="0" applyNumberFormat="1" applyFont="1" applyBorder="1" applyAlignment="1" applyProtection="1">
      <alignment horizontal="center" vertical="center" wrapText="1"/>
      <protection locked="0"/>
    </xf>
    <xf numFmtId="176" fontId="28" fillId="0" borderId="13" xfId="0" applyNumberFormat="1" applyFont="1" applyBorder="1" applyAlignment="1" applyProtection="1">
      <alignment horizontal="center" vertical="center" wrapText="1"/>
      <protection locked="0"/>
    </xf>
    <xf numFmtId="182" fontId="3" fillId="0" borderId="10" xfId="0" applyNumberFormat="1" applyFont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Border="1" applyAlignment="1">
      <alignment vertical="center" wrapText="1"/>
    </xf>
    <xf numFmtId="0" fontId="27" fillId="0" borderId="0" xfId="0" applyNumberFormat="1" applyFont="1" applyAlignment="1">
      <alignment vertical="center" wrapText="1"/>
    </xf>
    <xf numFmtId="0" fontId="28" fillId="0" borderId="10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tabSelected="1" zoomScale="115" zoomScaleNormal="115" zoomScalePageLayoutView="0" workbookViewId="0" topLeftCell="R1">
      <pane ySplit="1" topLeftCell="BM20" activePane="bottomLeft" state="frozen"/>
      <selection pane="topLeft" activeCell="A1" sqref="A1"/>
      <selection pane="bottomLeft" activeCell="V21" sqref="V21"/>
    </sheetView>
  </sheetViews>
  <sheetFormatPr defaultColWidth="9.00390625" defaultRowHeight="14.25"/>
  <cols>
    <col min="1" max="1" width="4.25390625" style="0" customWidth="1"/>
    <col min="2" max="2" width="32.625" style="0" customWidth="1"/>
    <col min="3" max="4" width="9.75390625" style="0" customWidth="1"/>
    <col min="5" max="12" width="7.875" style="0" customWidth="1"/>
    <col min="13" max="14" width="6.875" style="0" customWidth="1"/>
    <col min="15" max="17" width="8.75390625" style="0" customWidth="1"/>
    <col min="18" max="18" width="3.00390625" style="0" customWidth="1"/>
    <col min="19" max="19" width="4.25390625" style="0" customWidth="1"/>
    <col min="20" max="21" width="10.125" style="0" customWidth="1"/>
    <col min="22" max="23" width="11.50390625" style="0" customWidth="1"/>
    <col min="24" max="24" width="17.875" style="0" customWidth="1"/>
    <col min="25" max="26" width="13.00390625" style="0" customWidth="1"/>
    <col min="27" max="27" width="29.125" style="0" customWidth="1"/>
    <col min="28" max="28" width="15.75390625" style="0" customWidth="1"/>
    <col min="29" max="29" width="20.50390625" style="4" customWidth="1"/>
    <col min="30" max="31" width="9.25390625" style="4" customWidth="1"/>
    <col min="32" max="33" width="6.125" style="0" customWidth="1"/>
    <col min="34" max="34" width="7.75390625" style="0" customWidth="1"/>
    <col min="35" max="36" width="9.00390625" style="0" customWidth="1"/>
  </cols>
  <sheetData>
    <row r="1" spans="1:39" s="36" customFormat="1" ht="108">
      <c r="A1" s="51" t="s">
        <v>0</v>
      </c>
      <c r="B1" s="51" t="s">
        <v>1</v>
      </c>
      <c r="C1" s="51" t="s">
        <v>2</v>
      </c>
      <c r="D1" s="42" t="s">
        <v>109</v>
      </c>
      <c r="E1" s="51" t="s">
        <v>3</v>
      </c>
      <c r="F1" s="42" t="s">
        <v>124</v>
      </c>
      <c r="G1" s="51" t="s">
        <v>4</v>
      </c>
      <c r="H1" s="52" t="s">
        <v>110</v>
      </c>
      <c r="I1" s="51" t="s">
        <v>5</v>
      </c>
      <c r="J1" s="52" t="s">
        <v>111</v>
      </c>
      <c r="K1" s="51" t="s">
        <v>6</v>
      </c>
      <c r="L1" s="52" t="s">
        <v>112</v>
      </c>
      <c r="M1" s="51" t="s">
        <v>7</v>
      </c>
      <c r="N1" s="52" t="s">
        <v>113</v>
      </c>
      <c r="O1" s="51" t="s">
        <v>8</v>
      </c>
      <c r="P1" s="52" t="s">
        <v>114</v>
      </c>
      <c r="Q1" s="53" t="s">
        <v>125</v>
      </c>
      <c r="R1" s="51" t="s">
        <v>9</v>
      </c>
      <c r="S1" s="51" t="s">
        <v>10</v>
      </c>
      <c r="T1" s="51" t="s">
        <v>11</v>
      </c>
      <c r="U1" s="52" t="s">
        <v>115</v>
      </c>
      <c r="V1" s="51" t="s">
        <v>12</v>
      </c>
      <c r="W1" s="52" t="s">
        <v>136</v>
      </c>
      <c r="X1" s="51" t="s">
        <v>13</v>
      </c>
      <c r="Y1" s="52" t="s">
        <v>137</v>
      </c>
      <c r="Z1" s="54" t="s">
        <v>126</v>
      </c>
      <c r="AA1" s="51" t="s">
        <v>14</v>
      </c>
      <c r="AB1" s="52" t="s">
        <v>116</v>
      </c>
      <c r="AC1" s="51" t="s">
        <v>15</v>
      </c>
      <c r="AD1" s="52" t="s">
        <v>117</v>
      </c>
      <c r="AE1" s="54" t="s">
        <v>118</v>
      </c>
      <c r="AF1" s="51" t="s">
        <v>16</v>
      </c>
      <c r="AG1" s="55" t="s">
        <v>119</v>
      </c>
      <c r="AH1" s="51" t="s">
        <v>17</v>
      </c>
      <c r="AI1" s="56" t="s">
        <v>120</v>
      </c>
      <c r="AJ1" s="57" t="s">
        <v>127</v>
      </c>
      <c r="AK1" s="58" t="s">
        <v>121</v>
      </c>
      <c r="AL1" s="59" t="s">
        <v>122</v>
      </c>
      <c r="AM1" s="37"/>
    </row>
    <row r="2" spans="1:38" s="35" customFormat="1" ht="252">
      <c r="A2" s="5">
        <v>1</v>
      </c>
      <c r="B2" s="26" t="s">
        <v>58</v>
      </c>
      <c r="C2" s="27">
        <v>2.0667</v>
      </c>
      <c r="D2" s="43">
        <f aca="true" t="shared" si="0" ref="D2:D43">20*(C2/404.44%)</f>
        <v>10.22005736326773</v>
      </c>
      <c r="E2" s="27">
        <v>7.56666666666667</v>
      </c>
      <c r="F2" s="43">
        <f aca="true" t="shared" si="1" ref="F2:F43">10*(E2/1098.21%)</f>
        <v>6.889999787533049</v>
      </c>
      <c r="G2" s="28">
        <v>1</v>
      </c>
      <c r="H2" s="44">
        <f aca="true" t="shared" si="2" ref="H2:H43">30*G2</f>
        <v>30</v>
      </c>
      <c r="I2" s="27">
        <v>0.7862</v>
      </c>
      <c r="J2" s="29">
        <f aca="true" t="shared" si="3" ref="J2:J43">5*I2</f>
        <v>3.931</v>
      </c>
      <c r="K2" s="27">
        <v>0.696551724137931</v>
      </c>
      <c r="L2" s="29">
        <f aca="true" t="shared" si="4" ref="L2:L43">5*K2</f>
        <v>3.482758620689655</v>
      </c>
      <c r="M2" s="27">
        <v>0.848275862068966</v>
      </c>
      <c r="N2" s="29">
        <f aca="true" t="shared" si="5" ref="N2:N43">10*M2</f>
        <v>8.48275862068966</v>
      </c>
      <c r="O2" s="29">
        <v>3950</v>
      </c>
      <c r="P2" s="29">
        <f aca="true" t="shared" si="6" ref="P2:P43">5*(O2/6421.57)</f>
        <v>3.075571861709831</v>
      </c>
      <c r="Q2" s="29">
        <f aca="true" t="shared" si="7" ref="Q2:Q43">D2+F2+H2+J2+L2+N2+P2</f>
        <v>66.08214625388992</v>
      </c>
      <c r="R2" s="30">
        <v>7</v>
      </c>
      <c r="S2" s="22">
        <v>132</v>
      </c>
      <c r="T2" s="34">
        <f aca="true" t="shared" si="8" ref="T2:T43">S2/R2</f>
        <v>18.857142857142858</v>
      </c>
      <c r="U2" s="34">
        <v>10</v>
      </c>
      <c r="V2" s="19"/>
      <c r="W2" s="19"/>
      <c r="X2" s="19"/>
      <c r="Y2" s="19"/>
      <c r="Z2" s="19">
        <f aca="true" t="shared" si="9" ref="Z2:Z43">W2+Y2</f>
        <v>0</v>
      </c>
      <c r="AA2" s="22"/>
      <c r="AB2" s="22"/>
      <c r="AC2" s="20" t="s">
        <v>77</v>
      </c>
      <c r="AD2" s="20">
        <v>10</v>
      </c>
      <c r="AE2" s="20">
        <f aca="true" t="shared" si="10" ref="AE2:AE43">AB2+AD2</f>
        <v>10</v>
      </c>
      <c r="AF2" s="21"/>
      <c r="AG2" s="21"/>
      <c r="AH2" s="29"/>
      <c r="AI2" s="46"/>
      <c r="AJ2" s="46">
        <f aca="true" t="shared" si="11" ref="AJ2:AJ43">AG2+AI2</f>
        <v>0</v>
      </c>
      <c r="AK2" s="47">
        <f aca="true" t="shared" si="12" ref="AK2:AK43">AI2+AG2+AD2+AB2+Y2+W2+U2+P2+N2+L2+J2+H2+F2+D2</f>
        <v>86.08214625388992</v>
      </c>
      <c r="AL2" s="46">
        <v>1</v>
      </c>
    </row>
    <row r="3" spans="1:38" s="1" customFormat="1" ht="24">
      <c r="A3" s="5">
        <v>2</v>
      </c>
      <c r="B3" s="26" t="s">
        <v>47</v>
      </c>
      <c r="C3" s="27">
        <v>4.0444</v>
      </c>
      <c r="D3" s="43">
        <f t="shared" si="0"/>
        <v>20.000000000000004</v>
      </c>
      <c r="E3" s="27">
        <v>9.17777777777778</v>
      </c>
      <c r="F3" s="43">
        <f t="shared" si="1"/>
        <v>8.35703351615609</v>
      </c>
      <c r="G3" s="28">
        <v>0.9135802469135803</v>
      </c>
      <c r="H3" s="44">
        <f t="shared" si="2"/>
        <v>27.40740740740741</v>
      </c>
      <c r="I3" s="27">
        <v>0.7086</v>
      </c>
      <c r="J3" s="29">
        <f t="shared" si="3"/>
        <v>3.543</v>
      </c>
      <c r="K3" s="27">
        <v>0.724324324324324</v>
      </c>
      <c r="L3" s="29">
        <f t="shared" si="4"/>
        <v>3.62162162162162</v>
      </c>
      <c r="M3" s="27">
        <v>0.804938271604938</v>
      </c>
      <c r="N3" s="29">
        <f t="shared" si="5"/>
        <v>8.04938271604938</v>
      </c>
      <c r="O3" s="29">
        <v>4264.925373134329</v>
      </c>
      <c r="P3" s="29">
        <f t="shared" si="6"/>
        <v>3.3207808784567705</v>
      </c>
      <c r="Q3" s="29">
        <f t="shared" si="7"/>
        <v>74.29922613969127</v>
      </c>
      <c r="R3" s="17">
        <v>10</v>
      </c>
      <c r="S3" s="22">
        <v>428</v>
      </c>
      <c r="T3" s="34">
        <f t="shared" si="8"/>
        <v>42.8</v>
      </c>
      <c r="U3" s="34">
        <v>5</v>
      </c>
      <c r="V3" s="19"/>
      <c r="W3" s="19"/>
      <c r="X3" s="19"/>
      <c r="Y3" s="19"/>
      <c r="Z3" s="19">
        <f t="shared" si="9"/>
        <v>0</v>
      </c>
      <c r="AA3" s="25" t="s">
        <v>81</v>
      </c>
      <c r="AB3" s="25">
        <v>2</v>
      </c>
      <c r="AC3" s="20" t="s">
        <v>74</v>
      </c>
      <c r="AD3" s="20">
        <v>1</v>
      </c>
      <c r="AE3" s="20">
        <f t="shared" si="10"/>
        <v>3</v>
      </c>
      <c r="AF3" s="18"/>
      <c r="AG3" s="18"/>
      <c r="AH3" s="29"/>
      <c r="AI3" s="46"/>
      <c r="AJ3" s="46">
        <f t="shared" si="11"/>
        <v>0</v>
      </c>
      <c r="AK3" s="47">
        <f t="shared" si="12"/>
        <v>82.29922613969127</v>
      </c>
      <c r="AL3" s="46">
        <v>2</v>
      </c>
    </row>
    <row r="4" spans="1:38" s="1" customFormat="1" ht="13.5">
      <c r="A4" s="5">
        <v>3</v>
      </c>
      <c r="B4" s="26" t="s">
        <v>53</v>
      </c>
      <c r="C4" s="27">
        <v>1.43333333333333</v>
      </c>
      <c r="D4" s="43">
        <f t="shared" si="0"/>
        <v>7.087989977911829</v>
      </c>
      <c r="E4" s="27">
        <v>9.03333333333333</v>
      </c>
      <c r="F4" s="43">
        <f t="shared" si="1"/>
        <v>8.225506354279537</v>
      </c>
      <c r="G4" s="28">
        <v>0.9818181818181818</v>
      </c>
      <c r="H4" s="44">
        <f t="shared" si="2"/>
        <v>29.454545454545453</v>
      </c>
      <c r="I4" s="27">
        <v>0.7527</v>
      </c>
      <c r="J4" s="29">
        <f t="shared" si="3"/>
        <v>3.7635</v>
      </c>
      <c r="K4" s="27">
        <v>0.651851851851852</v>
      </c>
      <c r="L4" s="29">
        <f t="shared" si="4"/>
        <v>3.25925925925926</v>
      </c>
      <c r="M4" s="27">
        <v>0.912727272727273</v>
      </c>
      <c r="N4" s="29">
        <f t="shared" si="5"/>
        <v>9.12727272727273</v>
      </c>
      <c r="O4" s="29">
        <v>4885.869565217391</v>
      </c>
      <c r="P4" s="29">
        <f t="shared" si="6"/>
        <v>3.804264039181533</v>
      </c>
      <c r="Q4" s="29">
        <f t="shared" si="7"/>
        <v>64.72233781245035</v>
      </c>
      <c r="R4" s="17">
        <v>7.5</v>
      </c>
      <c r="S4" s="22">
        <v>124</v>
      </c>
      <c r="T4" s="34">
        <f t="shared" si="8"/>
        <v>16.533333333333335</v>
      </c>
      <c r="U4" s="34">
        <v>10</v>
      </c>
      <c r="V4" s="19" t="s">
        <v>89</v>
      </c>
      <c r="W4" s="19">
        <v>4</v>
      </c>
      <c r="X4" s="19" t="s">
        <v>88</v>
      </c>
      <c r="Y4" s="19">
        <v>0</v>
      </c>
      <c r="Z4" s="19">
        <f t="shared" si="9"/>
        <v>4</v>
      </c>
      <c r="AA4" s="22"/>
      <c r="AB4" s="22"/>
      <c r="AC4" s="20"/>
      <c r="AD4" s="20"/>
      <c r="AE4" s="20">
        <f t="shared" si="10"/>
        <v>0</v>
      </c>
      <c r="AF4" s="18"/>
      <c r="AG4" s="18"/>
      <c r="AH4" s="29"/>
      <c r="AI4" s="46"/>
      <c r="AJ4" s="46">
        <f t="shared" si="11"/>
        <v>0</v>
      </c>
      <c r="AK4" s="47">
        <f t="shared" si="12"/>
        <v>78.72233781245035</v>
      </c>
      <c r="AL4" s="46">
        <v>3</v>
      </c>
    </row>
    <row r="5" spans="1:38" s="1" customFormat="1" ht="42.75" customHeight="1">
      <c r="A5" s="5">
        <v>4</v>
      </c>
      <c r="B5" s="26" t="s">
        <v>59</v>
      </c>
      <c r="C5" s="27">
        <v>0.633333333333333</v>
      </c>
      <c r="D5" s="43">
        <f t="shared" si="0"/>
        <v>3.1319025483796508</v>
      </c>
      <c r="E5" s="27">
        <v>4.91666666666667</v>
      </c>
      <c r="F5" s="43">
        <f t="shared" si="1"/>
        <v>4.476982240797907</v>
      </c>
      <c r="G5" s="28">
        <v>0.9473684210526316</v>
      </c>
      <c r="H5" s="44">
        <f t="shared" si="2"/>
        <v>28.42105263157895</v>
      </c>
      <c r="I5" s="27">
        <v>0.7553</v>
      </c>
      <c r="J5" s="29">
        <f t="shared" si="3"/>
        <v>3.7765</v>
      </c>
      <c r="K5" s="27">
        <v>0.711111111111111</v>
      </c>
      <c r="L5" s="29">
        <f t="shared" si="4"/>
        <v>3.5555555555555554</v>
      </c>
      <c r="M5" s="27">
        <v>0.881578947368421</v>
      </c>
      <c r="N5" s="29">
        <f t="shared" si="5"/>
        <v>8.81578947368421</v>
      </c>
      <c r="O5" s="29">
        <v>4064.516129032258</v>
      </c>
      <c r="P5" s="29">
        <f t="shared" si="6"/>
        <v>3.1647370728904756</v>
      </c>
      <c r="Q5" s="29">
        <f t="shared" si="7"/>
        <v>55.342519522886754</v>
      </c>
      <c r="R5" s="30">
        <v>14</v>
      </c>
      <c r="S5" s="22">
        <v>302</v>
      </c>
      <c r="T5" s="34">
        <f t="shared" si="8"/>
        <v>21.571428571428573</v>
      </c>
      <c r="U5" s="34">
        <v>10</v>
      </c>
      <c r="V5" s="19"/>
      <c r="W5" s="19"/>
      <c r="X5" s="19"/>
      <c r="Y5" s="19"/>
      <c r="Z5" s="19">
        <f t="shared" si="9"/>
        <v>0</v>
      </c>
      <c r="AA5" s="25" t="s">
        <v>60</v>
      </c>
      <c r="AB5" s="25">
        <v>1</v>
      </c>
      <c r="AC5" s="20" t="s">
        <v>78</v>
      </c>
      <c r="AD5" s="20">
        <v>10.5</v>
      </c>
      <c r="AE5" s="20">
        <f t="shared" si="10"/>
        <v>11.5</v>
      </c>
      <c r="AF5" s="30" t="s">
        <v>61</v>
      </c>
      <c r="AG5" s="30"/>
      <c r="AH5" s="29"/>
      <c r="AI5" s="46"/>
      <c r="AJ5" s="46">
        <f t="shared" si="11"/>
        <v>0</v>
      </c>
      <c r="AK5" s="47">
        <f t="shared" si="12"/>
        <v>76.84251952288676</v>
      </c>
      <c r="AL5" s="46">
        <v>4</v>
      </c>
    </row>
    <row r="6" spans="1:38" s="1" customFormat="1" ht="13.5">
      <c r="A6" s="5">
        <v>5</v>
      </c>
      <c r="B6" s="26" t="s">
        <v>56</v>
      </c>
      <c r="C6" s="27">
        <v>1.5</v>
      </c>
      <c r="D6" s="43">
        <f t="shared" si="0"/>
        <v>7.417663930372862</v>
      </c>
      <c r="E6" s="27">
        <v>10.9821428571429</v>
      </c>
      <c r="F6" s="43">
        <f t="shared" si="1"/>
        <v>10.000039024542573</v>
      </c>
      <c r="G6" s="28">
        <v>0.9466666666666667</v>
      </c>
      <c r="H6" s="44">
        <f t="shared" si="2"/>
        <v>28.4</v>
      </c>
      <c r="I6" s="27">
        <v>0.728</v>
      </c>
      <c r="J6" s="29">
        <f t="shared" si="3"/>
        <v>3.6399999999999997</v>
      </c>
      <c r="K6" s="27">
        <v>0.566197183098592</v>
      </c>
      <c r="L6" s="29">
        <f t="shared" si="4"/>
        <v>2.83098591549296</v>
      </c>
      <c r="M6" s="27">
        <v>0.842666666666667</v>
      </c>
      <c r="N6" s="29">
        <f t="shared" si="5"/>
        <v>8.42666666666667</v>
      </c>
      <c r="O6" s="29">
        <v>4408.730158730159</v>
      </c>
      <c r="P6" s="29">
        <f t="shared" si="6"/>
        <v>3.432750992927087</v>
      </c>
      <c r="Q6" s="29">
        <f t="shared" si="7"/>
        <v>64.14810653000215</v>
      </c>
      <c r="R6" s="41">
        <v>47</v>
      </c>
      <c r="S6" s="22">
        <v>346</v>
      </c>
      <c r="T6" s="34">
        <f t="shared" si="8"/>
        <v>7.361702127659575</v>
      </c>
      <c r="U6" s="34">
        <v>10</v>
      </c>
      <c r="V6" s="19"/>
      <c r="W6" s="19"/>
      <c r="X6" s="19" t="s">
        <v>98</v>
      </c>
      <c r="Y6" s="19">
        <v>0.8</v>
      </c>
      <c r="Z6" s="19">
        <f t="shared" si="9"/>
        <v>0.8</v>
      </c>
      <c r="AA6" s="25" t="s">
        <v>57</v>
      </c>
      <c r="AB6" s="25">
        <v>1</v>
      </c>
      <c r="AC6" s="20" t="s">
        <v>87</v>
      </c>
      <c r="AD6" s="20">
        <v>0.5</v>
      </c>
      <c r="AE6" s="20">
        <f t="shared" si="10"/>
        <v>1.5</v>
      </c>
      <c r="AF6" s="18"/>
      <c r="AG6" s="18"/>
      <c r="AH6" s="29"/>
      <c r="AI6" s="46"/>
      <c r="AJ6" s="46">
        <f t="shared" si="11"/>
        <v>0</v>
      </c>
      <c r="AK6" s="47">
        <f t="shared" si="12"/>
        <v>76.44810653000215</v>
      </c>
      <c r="AL6" s="46">
        <v>5</v>
      </c>
    </row>
    <row r="7" spans="1:38" s="1" customFormat="1" ht="13.5">
      <c r="A7" s="5">
        <v>6</v>
      </c>
      <c r="B7" s="26" t="s">
        <v>50</v>
      </c>
      <c r="C7" s="27">
        <v>1.98333333333333</v>
      </c>
      <c r="D7" s="43">
        <f t="shared" si="0"/>
        <v>9.807800085715213</v>
      </c>
      <c r="E7" s="27">
        <v>10.1333333333333</v>
      </c>
      <c r="F7" s="43">
        <f t="shared" si="1"/>
        <v>9.22713627933938</v>
      </c>
      <c r="G7" s="28">
        <v>0.9642857142857143</v>
      </c>
      <c r="H7" s="44">
        <f t="shared" si="2"/>
        <v>28.92857142857143</v>
      </c>
      <c r="I7" s="27">
        <v>0.7095</v>
      </c>
      <c r="J7" s="29">
        <f t="shared" si="3"/>
        <v>3.5475000000000003</v>
      </c>
      <c r="K7" s="27">
        <v>0.51358024691358</v>
      </c>
      <c r="L7" s="29">
        <f t="shared" si="4"/>
        <v>2.5679012345678998</v>
      </c>
      <c r="M7" s="27">
        <v>0.814285714285714</v>
      </c>
      <c r="N7" s="29">
        <f t="shared" si="5"/>
        <v>8.142857142857139</v>
      </c>
      <c r="O7" s="29">
        <v>4214.788732394366</v>
      </c>
      <c r="P7" s="29">
        <f t="shared" si="6"/>
        <v>3.281743197064243</v>
      </c>
      <c r="Q7" s="29">
        <f t="shared" si="7"/>
        <v>65.5035093681153</v>
      </c>
      <c r="R7" s="17">
        <v>11</v>
      </c>
      <c r="S7" s="22">
        <v>333</v>
      </c>
      <c r="T7" s="34">
        <f t="shared" si="8"/>
        <v>30.272727272727273</v>
      </c>
      <c r="U7" s="34">
        <v>7</v>
      </c>
      <c r="V7" s="19"/>
      <c r="W7" s="19"/>
      <c r="X7" s="19" t="s">
        <v>90</v>
      </c>
      <c r="Y7" s="19">
        <v>3.2</v>
      </c>
      <c r="Z7" s="19">
        <f t="shared" si="9"/>
        <v>3.2</v>
      </c>
      <c r="AA7" s="22"/>
      <c r="AB7" s="22"/>
      <c r="AC7" s="20" t="s">
        <v>76</v>
      </c>
      <c r="AD7" s="20">
        <v>0.5</v>
      </c>
      <c r="AE7" s="20">
        <f t="shared" si="10"/>
        <v>0.5</v>
      </c>
      <c r="AF7" s="18"/>
      <c r="AG7" s="18"/>
      <c r="AH7" s="29"/>
      <c r="AI7" s="46"/>
      <c r="AJ7" s="46">
        <f t="shared" si="11"/>
        <v>0</v>
      </c>
      <c r="AK7" s="47">
        <f t="shared" si="12"/>
        <v>76.2035093681153</v>
      </c>
      <c r="AL7" s="46">
        <v>6</v>
      </c>
    </row>
    <row r="8" spans="1:38" s="1" customFormat="1" ht="13.5">
      <c r="A8" s="5">
        <v>7</v>
      </c>
      <c r="B8" s="26" t="s">
        <v>34</v>
      </c>
      <c r="C8" s="27">
        <v>2</v>
      </c>
      <c r="D8" s="43">
        <f t="shared" si="0"/>
        <v>9.890218573830483</v>
      </c>
      <c r="E8" s="27">
        <v>6.84</v>
      </c>
      <c r="F8" s="43">
        <f t="shared" si="1"/>
        <v>6.228316988554101</v>
      </c>
      <c r="G8" s="28">
        <v>0.9782608695652174</v>
      </c>
      <c r="H8" s="44">
        <f t="shared" si="2"/>
        <v>29.347826086956523</v>
      </c>
      <c r="I8" s="27">
        <v>0.7391</v>
      </c>
      <c r="J8" s="29">
        <f t="shared" si="3"/>
        <v>3.6955</v>
      </c>
      <c r="K8" s="27">
        <v>0.844444444444444</v>
      </c>
      <c r="L8" s="29">
        <f t="shared" si="4"/>
        <v>4.22222222222222</v>
      </c>
      <c r="M8" s="27">
        <v>0.834782608695652</v>
      </c>
      <c r="N8" s="29">
        <f t="shared" si="5"/>
        <v>8.34782608695652</v>
      </c>
      <c r="O8" s="29">
        <v>4318.75</v>
      </c>
      <c r="P8" s="29">
        <f t="shared" si="6"/>
        <v>3.36269012095173</v>
      </c>
      <c r="Q8" s="29">
        <f t="shared" si="7"/>
        <v>65.09460007947158</v>
      </c>
      <c r="R8" s="17">
        <v>17</v>
      </c>
      <c r="S8" s="22">
        <v>322</v>
      </c>
      <c r="T8" s="34">
        <f t="shared" si="8"/>
        <v>18.941176470588236</v>
      </c>
      <c r="U8" s="34">
        <v>10</v>
      </c>
      <c r="V8" s="19"/>
      <c r="W8" s="19"/>
      <c r="X8" s="19"/>
      <c r="Y8" s="19"/>
      <c r="Z8" s="19">
        <f t="shared" si="9"/>
        <v>0</v>
      </c>
      <c r="AA8" s="22"/>
      <c r="AB8" s="22"/>
      <c r="AC8" s="20" t="s">
        <v>69</v>
      </c>
      <c r="AD8" s="20">
        <v>0.5</v>
      </c>
      <c r="AE8" s="20">
        <f t="shared" si="10"/>
        <v>0.5</v>
      </c>
      <c r="AF8" s="18"/>
      <c r="AG8" s="18"/>
      <c r="AH8" s="29"/>
      <c r="AI8" s="46"/>
      <c r="AJ8" s="46">
        <f t="shared" si="11"/>
        <v>0</v>
      </c>
      <c r="AK8" s="47">
        <f t="shared" si="12"/>
        <v>75.59460007947158</v>
      </c>
      <c r="AL8" s="46">
        <v>7</v>
      </c>
    </row>
    <row r="9" spans="1:38" s="1" customFormat="1" ht="24">
      <c r="A9" s="5">
        <v>8</v>
      </c>
      <c r="B9" s="26" t="s">
        <v>29</v>
      </c>
      <c r="C9" s="27">
        <v>1.64971751412429</v>
      </c>
      <c r="D9" s="43">
        <f t="shared" si="0"/>
        <v>8.15803339988275</v>
      </c>
      <c r="E9" s="27">
        <v>3.89830508474576</v>
      </c>
      <c r="F9" s="43">
        <f t="shared" si="1"/>
        <v>3.549690027176733</v>
      </c>
      <c r="G9" s="28">
        <v>0.9807692307692307</v>
      </c>
      <c r="H9" s="44">
        <f t="shared" si="2"/>
        <v>29.423076923076923</v>
      </c>
      <c r="I9" s="27">
        <v>0.7731</v>
      </c>
      <c r="J9" s="29">
        <f t="shared" si="3"/>
        <v>3.8655</v>
      </c>
      <c r="K9" s="27">
        <v>0.635294117647059</v>
      </c>
      <c r="L9" s="29">
        <f t="shared" si="4"/>
        <v>3.1764705882352953</v>
      </c>
      <c r="M9" s="27">
        <v>0.869230769230769</v>
      </c>
      <c r="N9" s="29">
        <f t="shared" si="5"/>
        <v>8.69230769230769</v>
      </c>
      <c r="O9" s="29">
        <v>5005.952380952381</v>
      </c>
      <c r="P9" s="29">
        <f t="shared" si="6"/>
        <v>3.8977636161813862</v>
      </c>
      <c r="Q9" s="29">
        <f t="shared" si="7"/>
        <v>60.76284224686078</v>
      </c>
      <c r="R9" s="17">
        <v>12</v>
      </c>
      <c r="S9" s="22">
        <v>265</v>
      </c>
      <c r="T9" s="34">
        <f t="shared" si="8"/>
        <v>22.083333333333332</v>
      </c>
      <c r="U9" s="34">
        <v>10</v>
      </c>
      <c r="V9" s="19"/>
      <c r="W9" s="19"/>
      <c r="X9" s="19" t="s">
        <v>101</v>
      </c>
      <c r="Y9" s="19">
        <v>3.2</v>
      </c>
      <c r="Z9" s="19">
        <f t="shared" si="9"/>
        <v>3.2</v>
      </c>
      <c r="AA9" s="22"/>
      <c r="AB9" s="22"/>
      <c r="AC9" s="20"/>
      <c r="AD9" s="20"/>
      <c r="AE9" s="20">
        <f t="shared" si="10"/>
        <v>0</v>
      </c>
      <c r="AF9" s="18"/>
      <c r="AG9" s="18"/>
      <c r="AH9" s="29"/>
      <c r="AI9" s="46"/>
      <c r="AJ9" s="46">
        <f t="shared" si="11"/>
        <v>0</v>
      </c>
      <c r="AK9" s="47">
        <f t="shared" si="12"/>
        <v>73.96284224686079</v>
      </c>
      <c r="AL9" s="46">
        <v>8</v>
      </c>
    </row>
    <row r="10" spans="1:38" s="1" customFormat="1" ht="36">
      <c r="A10" s="5">
        <v>9</v>
      </c>
      <c r="B10" s="26" t="s">
        <v>22</v>
      </c>
      <c r="C10" s="27">
        <v>0.907692307692308</v>
      </c>
      <c r="D10" s="43">
        <f t="shared" si="0"/>
        <v>4.48863766043076</v>
      </c>
      <c r="E10" s="27">
        <v>3.68076923076923</v>
      </c>
      <c r="F10" s="43">
        <f t="shared" si="1"/>
        <v>3.3516078261618727</v>
      </c>
      <c r="G10" s="28">
        <v>0.9515151515151515</v>
      </c>
      <c r="H10" s="44">
        <f t="shared" si="2"/>
        <v>28.545454545454547</v>
      </c>
      <c r="I10" s="27">
        <v>0.7309</v>
      </c>
      <c r="J10" s="29">
        <f t="shared" si="3"/>
        <v>3.6545</v>
      </c>
      <c r="K10" s="27">
        <v>0.610191082802548</v>
      </c>
      <c r="L10" s="29">
        <f t="shared" si="4"/>
        <v>3.0509554140127397</v>
      </c>
      <c r="M10" s="27">
        <v>0.804848484848485</v>
      </c>
      <c r="N10" s="29">
        <f t="shared" si="5"/>
        <v>8.04848484848485</v>
      </c>
      <c r="O10" s="29">
        <v>4160.714285714285</v>
      </c>
      <c r="P10" s="29">
        <f t="shared" si="6"/>
        <v>3.2396394384194878</v>
      </c>
      <c r="Q10" s="29">
        <f t="shared" si="7"/>
        <v>54.379279732964264</v>
      </c>
      <c r="R10" s="17">
        <v>30</v>
      </c>
      <c r="S10" s="22">
        <v>641</v>
      </c>
      <c r="T10" s="34">
        <f t="shared" si="8"/>
        <v>21.366666666666667</v>
      </c>
      <c r="U10" s="34">
        <v>10</v>
      </c>
      <c r="V10" s="63" t="s">
        <v>19</v>
      </c>
      <c r="W10" s="63">
        <v>4</v>
      </c>
      <c r="X10" s="19" t="s">
        <v>128</v>
      </c>
      <c r="Y10" s="62">
        <v>4</v>
      </c>
      <c r="Z10" s="19">
        <f t="shared" si="9"/>
        <v>8</v>
      </c>
      <c r="AA10" s="25" t="s">
        <v>23</v>
      </c>
      <c r="AB10" s="25">
        <v>1</v>
      </c>
      <c r="AC10" s="20" t="s">
        <v>107</v>
      </c>
      <c r="AD10" s="20">
        <v>1</v>
      </c>
      <c r="AE10" s="20">
        <f t="shared" si="10"/>
        <v>2</v>
      </c>
      <c r="AF10" s="30">
        <v>1</v>
      </c>
      <c r="AG10" s="30">
        <v>-1</v>
      </c>
      <c r="AH10" s="29"/>
      <c r="AI10" s="46"/>
      <c r="AJ10" s="46">
        <f t="shared" si="11"/>
        <v>-1</v>
      </c>
      <c r="AK10" s="47">
        <f t="shared" si="12"/>
        <v>73.37927973296424</v>
      </c>
      <c r="AL10" s="46">
        <v>9</v>
      </c>
    </row>
    <row r="11" spans="1:38" s="1" customFormat="1" ht="204">
      <c r="A11" s="5">
        <v>10</v>
      </c>
      <c r="B11" s="26" t="s">
        <v>62</v>
      </c>
      <c r="C11" s="27">
        <v>0.701754385964912</v>
      </c>
      <c r="D11" s="43">
        <f t="shared" si="0"/>
        <v>3.470252131168589</v>
      </c>
      <c r="E11" s="27">
        <v>3.15789473684211</v>
      </c>
      <c r="F11" s="43">
        <f t="shared" si="1"/>
        <v>2.875492607827383</v>
      </c>
      <c r="G11" s="28">
        <v>0.9661016949152542</v>
      </c>
      <c r="H11" s="44">
        <f t="shared" si="2"/>
        <v>28.983050847457626</v>
      </c>
      <c r="I11" s="27">
        <v>0.8068</v>
      </c>
      <c r="J11" s="29">
        <f t="shared" si="3"/>
        <v>4.034</v>
      </c>
      <c r="K11" s="27">
        <v>0.63859649122807</v>
      </c>
      <c r="L11" s="29">
        <f t="shared" si="4"/>
        <v>3.19298245614035</v>
      </c>
      <c r="M11" s="27">
        <v>0.922033898305085</v>
      </c>
      <c r="N11" s="29">
        <f t="shared" si="5"/>
        <v>9.22033898305085</v>
      </c>
      <c r="O11" s="29">
        <v>4395</v>
      </c>
      <c r="P11" s="29">
        <f t="shared" si="6"/>
        <v>3.422060337269546</v>
      </c>
      <c r="Q11" s="29">
        <f t="shared" si="7"/>
        <v>55.19817736291434</v>
      </c>
      <c r="R11" s="41">
        <v>20</v>
      </c>
      <c r="S11" s="22">
        <v>238</v>
      </c>
      <c r="T11" s="34">
        <f t="shared" si="8"/>
        <v>11.9</v>
      </c>
      <c r="U11" s="34">
        <v>10</v>
      </c>
      <c r="V11" s="22"/>
      <c r="W11" s="22"/>
      <c r="X11" s="22"/>
      <c r="Y11" s="22"/>
      <c r="Z11" s="19">
        <f t="shared" si="9"/>
        <v>0</v>
      </c>
      <c r="AA11" s="25"/>
      <c r="AB11" s="25"/>
      <c r="AC11" s="20" t="s">
        <v>79</v>
      </c>
      <c r="AD11" s="20">
        <v>8</v>
      </c>
      <c r="AE11" s="20">
        <f t="shared" si="10"/>
        <v>8</v>
      </c>
      <c r="AF11" s="18"/>
      <c r="AG11" s="18"/>
      <c r="AH11" s="29"/>
      <c r="AI11" s="49"/>
      <c r="AJ11" s="46">
        <f t="shared" si="11"/>
        <v>0</v>
      </c>
      <c r="AK11" s="47">
        <f t="shared" si="12"/>
        <v>73.19817736291434</v>
      </c>
      <c r="AL11" s="46">
        <v>10</v>
      </c>
    </row>
    <row r="12" spans="1:38" s="1" customFormat="1" ht="13.5">
      <c r="A12" s="5">
        <v>11</v>
      </c>
      <c r="B12" s="26" t="s">
        <v>33</v>
      </c>
      <c r="C12" s="27">
        <v>1.64971751412429</v>
      </c>
      <c r="D12" s="43">
        <f t="shared" si="0"/>
        <v>8.15803339988275</v>
      </c>
      <c r="E12" s="27">
        <v>3.89830508474576</v>
      </c>
      <c r="F12" s="43">
        <f t="shared" si="1"/>
        <v>3.549690027176733</v>
      </c>
      <c r="G12" s="28">
        <v>0.9411764705882353</v>
      </c>
      <c r="H12" s="44">
        <f t="shared" si="2"/>
        <v>28.235294117647058</v>
      </c>
      <c r="I12" s="27">
        <v>0.7815</v>
      </c>
      <c r="J12" s="29">
        <f t="shared" si="3"/>
        <v>3.9074999999999998</v>
      </c>
      <c r="K12" s="27">
        <v>0.689285714285714</v>
      </c>
      <c r="L12" s="29">
        <f t="shared" si="4"/>
        <v>3.44642857142857</v>
      </c>
      <c r="M12" s="27">
        <v>0.867226890756303</v>
      </c>
      <c r="N12" s="29">
        <f t="shared" si="5"/>
        <v>8.67226890756303</v>
      </c>
      <c r="O12" s="29">
        <v>5146.907216494846</v>
      </c>
      <c r="P12" s="29">
        <f t="shared" si="6"/>
        <v>4.007514686046283</v>
      </c>
      <c r="Q12" s="29">
        <f t="shared" si="7"/>
        <v>59.976729709744426</v>
      </c>
      <c r="R12" s="17">
        <v>20</v>
      </c>
      <c r="S12" s="22">
        <v>373</v>
      </c>
      <c r="T12" s="34">
        <f t="shared" si="8"/>
        <v>18.65</v>
      </c>
      <c r="U12" s="34">
        <v>10</v>
      </c>
      <c r="V12" s="19" t="s">
        <v>89</v>
      </c>
      <c r="W12" s="19">
        <v>4</v>
      </c>
      <c r="X12" s="19" t="s">
        <v>100</v>
      </c>
      <c r="Y12" s="19">
        <v>0</v>
      </c>
      <c r="Z12" s="19">
        <f t="shared" si="9"/>
        <v>4</v>
      </c>
      <c r="AA12" s="22"/>
      <c r="AB12" s="22"/>
      <c r="AC12" s="31"/>
      <c r="AD12" s="31"/>
      <c r="AE12" s="20">
        <f t="shared" si="10"/>
        <v>0</v>
      </c>
      <c r="AF12" s="18"/>
      <c r="AG12" s="18"/>
      <c r="AH12" s="29" t="s">
        <v>31</v>
      </c>
      <c r="AI12" s="46">
        <v>-1</v>
      </c>
      <c r="AJ12" s="46">
        <f t="shared" si="11"/>
        <v>-1</v>
      </c>
      <c r="AK12" s="47">
        <f t="shared" si="12"/>
        <v>72.97672970974443</v>
      </c>
      <c r="AL12" s="46">
        <v>11</v>
      </c>
    </row>
    <row r="13" spans="1:38" s="1" customFormat="1" ht="108">
      <c r="A13" s="5">
        <v>12</v>
      </c>
      <c r="B13" s="26" t="s">
        <v>42</v>
      </c>
      <c r="C13" s="27">
        <v>0.5593</v>
      </c>
      <c r="D13" s="43">
        <f t="shared" si="0"/>
        <v>2.7657996241716947</v>
      </c>
      <c r="E13" s="27">
        <v>1.2712</v>
      </c>
      <c r="F13" s="43">
        <f t="shared" si="1"/>
        <v>1.1575199643055516</v>
      </c>
      <c r="G13" s="32">
        <v>0.9882</v>
      </c>
      <c r="H13" s="44">
        <f t="shared" si="2"/>
        <v>29.646</v>
      </c>
      <c r="I13" s="45">
        <v>0.7553</v>
      </c>
      <c r="J13" s="29">
        <f t="shared" si="3"/>
        <v>3.7765</v>
      </c>
      <c r="K13" s="45">
        <v>0.5595</v>
      </c>
      <c r="L13" s="29">
        <f t="shared" si="4"/>
        <v>2.7975</v>
      </c>
      <c r="M13" s="45">
        <v>0.8588</v>
      </c>
      <c r="N13" s="29">
        <f t="shared" si="5"/>
        <v>8.588000000000001</v>
      </c>
      <c r="O13" s="29">
        <v>3735.92</v>
      </c>
      <c r="P13" s="29">
        <f t="shared" si="6"/>
        <v>2.9088836530630364</v>
      </c>
      <c r="Q13" s="29">
        <f t="shared" si="7"/>
        <v>51.640203241540284</v>
      </c>
      <c r="R13" s="41">
        <v>22</v>
      </c>
      <c r="S13" s="22">
        <v>342</v>
      </c>
      <c r="T13" s="34">
        <f t="shared" si="8"/>
        <v>15.545454545454545</v>
      </c>
      <c r="U13" s="34">
        <v>10</v>
      </c>
      <c r="V13" s="39" t="s">
        <v>91</v>
      </c>
      <c r="W13" s="39">
        <v>4</v>
      </c>
      <c r="X13" s="38" t="s">
        <v>129</v>
      </c>
      <c r="Y13" s="62" t="s">
        <v>134</v>
      </c>
      <c r="Z13" s="19">
        <f t="shared" si="9"/>
        <v>8</v>
      </c>
      <c r="AA13" s="23"/>
      <c r="AB13" s="23"/>
      <c r="AC13" s="20" t="s">
        <v>86</v>
      </c>
      <c r="AD13" s="20">
        <v>3</v>
      </c>
      <c r="AE13" s="20">
        <f t="shared" si="10"/>
        <v>3</v>
      </c>
      <c r="AF13" s="24"/>
      <c r="AG13" s="24"/>
      <c r="AH13" s="33"/>
      <c r="AI13" s="48"/>
      <c r="AJ13" s="46">
        <f t="shared" si="11"/>
        <v>0</v>
      </c>
      <c r="AK13" s="47">
        <f t="shared" si="12"/>
        <v>72.64020324154028</v>
      </c>
      <c r="AL13" s="46">
        <v>12</v>
      </c>
    </row>
    <row r="14" spans="1:38" s="1" customFormat="1" ht="13.5">
      <c r="A14" s="5">
        <v>13</v>
      </c>
      <c r="B14" s="26" t="s">
        <v>28</v>
      </c>
      <c r="C14" s="27">
        <v>1.64971751412429</v>
      </c>
      <c r="D14" s="43">
        <f t="shared" si="0"/>
        <v>8.15803339988275</v>
      </c>
      <c r="E14" s="27">
        <v>3.89830508474576</v>
      </c>
      <c r="F14" s="43">
        <f t="shared" si="1"/>
        <v>3.549690027176733</v>
      </c>
      <c r="G14" s="28">
        <v>1</v>
      </c>
      <c r="H14" s="44">
        <f t="shared" si="2"/>
        <v>30</v>
      </c>
      <c r="I14" s="27">
        <v>0.8642</v>
      </c>
      <c r="J14" s="29">
        <f t="shared" si="3"/>
        <v>4.321</v>
      </c>
      <c r="K14" s="27">
        <v>0.833962264150943</v>
      </c>
      <c r="L14" s="29">
        <f t="shared" si="4"/>
        <v>4.1698113207547145</v>
      </c>
      <c r="M14" s="27">
        <v>0.905660377358491</v>
      </c>
      <c r="N14" s="29">
        <f t="shared" si="5"/>
        <v>9.05660377358491</v>
      </c>
      <c r="O14" s="29">
        <v>6421.568627450981</v>
      </c>
      <c r="P14" s="29">
        <f t="shared" si="6"/>
        <v>4.999998931297939</v>
      </c>
      <c r="Q14" s="29">
        <f t="shared" si="7"/>
        <v>64.25513745269704</v>
      </c>
      <c r="R14" s="17">
        <v>10</v>
      </c>
      <c r="S14" s="22">
        <v>308</v>
      </c>
      <c r="T14" s="34">
        <f t="shared" si="8"/>
        <v>30.8</v>
      </c>
      <c r="U14" s="34">
        <v>7</v>
      </c>
      <c r="V14" s="50"/>
      <c r="W14" s="50"/>
      <c r="X14" s="19" t="s">
        <v>99</v>
      </c>
      <c r="Y14" s="19">
        <v>0.8</v>
      </c>
      <c r="Z14" s="19">
        <f t="shared" si="9"/>
        <v>0.8</v>
      </c>
      <c r="AA14" s="22"/>
      <c r="AB14" s="22"/>
      <c r="AC14" s="20"/>
      <c r="AD14" s="20"/>
      <c r="AE14" s="20">
        <f t="shared" si="10"/>
        <v>0</v>
      </c>
      <c r="AF14" s="18"/>
      <c r="AG14" s="18"/>
      <c r="AH14" s="29"/>
      <c r="AI14" s="46"/>
      <c r="AJ14" s="46">
        <f t="shared" si="11"/>
        <v>0</v>
      </c>
      <c r="AK14" s="47">
        <f t="shared" si="12"/>
        <v>72.05513745269704</v>
      </c>
      <c r="AL14" s="46">
        <v>13</v>
      </c>
    </row>
    <row r="15" spans="1:38" s="1" customFormat="1" ht="24">
      <c r="A15" s="5">
        <v>14</v>
      </c>
      <c r="B15" s="26" t="s">
        <v>18</v>
      </c>
      <c r="C15" s="27">
        <v>0.907692307692308</v>
      </c>
      <c r="D15" s="43">
        <f t="shared" si="0"/>
        <v>4.48863766043076</v>
      </c>
      <c r="E15" s="27">
        <v>3.68076923076923</v>
      </c>
      <c r="F15" s="43">
        <f t="shared" si="1"/>
        <v>3.3516078261618727</v>
      </c>
      <c r="G15" s="28">
        <v>1</v>
      </c>
      <c r="H15" s="44">
        <f t="shared" si="2"/>
        <v>30</v>
      </c>
      <c r="I15" s="27">
        <v>0.7623</v>
      </c>
      <c r="J15" s="29">
        <f t="shared" si="3"/>
        <v>3.8114999999999997</v>
      </c>
      <c r="K15" s="27">
        <v>0.6264</v>
      </c>
      <c r="L15" s="29">
        <f t="shared" si="4"/>
        <v>3.1319999999999997</v>
      </c>
      <c r="M15" s="27">
        <v>0.834</v>
      </c>
      <c r="N15" s="29">
        <f t="shared" si="5"/>
        <v>8.34</v>
      </c>
      <c r="O15" s="29">
        <v>4567.708333333333</v>
      </c>
      <c r="P15" s="29">
        <f t="shared" si="6"/>
        <v>3.556535499366458</v>
      </c>
      <c r="Q15" s="29">
        <f t="shared" si="7"/>
        <v>56.6802809859591</v>
      </c>
      <c r="R15" s="17">
        <v>11</v>
      </c>
      <c r="S15" s="22">
        <v>245</v>
      </c>
      <c r="T15" s="34">
        <f t="shared" si="8"/>
        <v>22.272727272727273</v>
      </c>
      <c r="U15" s="34">
        <v>10</v>
      </c>
      <c r="V15" s="19"/>
      <c r="W15" s="19"/>
      <c r="X15" s="19" t="s">
        <v>95</v>
      </c>
      <c r="Y15" s="19">
        <v>3.2</v>
      </c>
      <c r="Z15" s="19">
        <f t="shared" si="9"/>
        <v>3.2</v>
      </c>
      <c r="AA15" s="25" t="s">
        <v>63</v>
      </c>
      <c r="AB15" s="25">
        <v>1</v>
      </c>
      <c r="AC15" s="20"/>
      <c r="AD15" s="20"/>
      <c r="AE15" s="20">
        <f t="shared" si="10"/>
        <v>1</v>
      </c>
      <c r="AF15" s="21"/>
      <c r="AG15" s="21"/>
      <c r="AH15" s="29"/>
      <c r="AI15" s="46"/>
      <c r="AJ15" s="46">
        <f t="shared" si="11"/>
        <v>0</v>
      </c>
      <c r="AK15" s="47">
        <f t="shared" si="12"/>
        <v>70.88028098595909</v>
      </c>
      <c r="AL15" s="46">
        <v>14</v>
      </c>
    </row>
    <row r="16" spans="1:38" s="1" customFormat="1" ht="60">
      <c r="A16" s="5">
        <v>15</v>
      </c>
      <c r="B16" s="26" t="s">
        <v>35</v>
      </c>
      <c r="C16" s="27">
        <v>0.741666666666667</v>
      </c>
      <c r="D16" s="43">
        <f t="shared" si="0"/>
        <v>3.667622721128806</v>
      </c>
      <c r="E16" s="27">
        <v>1.74166666666667</v>
      </c>
      <c r="F16" s="43">
        <f t="shared" si="1"/>
        <v>1.585914048011464</v>
      </c>
      <c r="G16" s="28">
        <v>0.983739837398374</v>
      </c>
      <c r="H16" s="44">
        <f t="shared" si="2"/>
        <v>29.51219512195122</v>
      </c>
      <c r="I16" s="27">
        <v>0.6878</v>
      </c>
      <c r="J16" s="29">
        <f t="shared" si="3"/>
        <v>3.439</v>
      </c>
      <c r="K16" s="27">
        <v>0.72396694214876</v>
      </c>
      <c r="L16" s="29">
        <f t="shared" si="4"/>
        <v>3.6198347107438</v>
      </c>
      <c r="M16" s="27">
        <v>0.796747967479675</v>
      </c>
      <c r="N16" s="29">
        <f t="shared" si="5"/>
        <v>7.96747967479675</v>
      </c>
      <c r="O16" s="29">
        <v>3621.4285714285716</v>
      </c>
      <c r="P16" s="29">
        <f t="shared" si="6"/>
        <v>2.8197376742981635</v>
      </c>
      <c r="Q16" s="29">
        <f t="shared" si="7"/>
        <v>52.6117839509302</v>
      </c>
      <c r="R16" s="41">
        <v>37</v>
      </c>
      <c r="S16" s="22">
        <v>547</v>
      </c>
      <c r="T16" s="34">
        <f t="shared" si="8"/>
        <v>14.783783783783784</v>
      </c>
      <c r="U16" s="34">
        <v>10</v>
      </c>
      <c r="V16" s="39" t="s">
        <v>92</v>
      </c>
      <c r="W16" s="39">
        <v>4</v>
      </c>
      <c r="X16" s="19" t="s">
        <v>131</v>
      </c>
      <c r="Y16" s="62">
        <v>4</v>
      </c>
      <c r="Z16" s="19">
        <f t="shared" si="9"/>
        <v>8</v>
      </c>
      <c r="AA16" s="22"/>
      <c r="AB16" s="22"/>
      <c r="AC16" s="20"/>
      <c r="AD16" s="20"/>
      <c r="AE16" s="20">
        <f t="shared" si="10"/>
        <v>0</v>
      </c>
      <c r="AF16" s="18"/>
      <c r="AG16" s="18"/>
      <c r="AH16" s="29"/>
      <c r="AI16" s="46"/>
      <c r="AJ16" s="46">
        <f t="shared" si="11"/>
        <v>0</v>
      </c>
      <c r="AK16" s="47">
        <f t="shared" si="12"/>
        <v>70.6117839509302</v>
      </c>
      <c r="AL16" s="46">
        <v>15</v>
      </c>
    </row>
    <row r="17" spans="1:38" s="1" customFormat="1" ht="100.5" customHeight="1">
      <c r="A17" s="5">
        <v>16</v>
      </c>
      <c r="B17" s="26" t="s">
        <v>30</v>
      </c>
      <c r="C17" s="27">
        <v>1.64971751412429</v>
      </c>
      <c r="D17" s="43">
        <f t="shared" si="0"/>
        <v>8.15803339988275</v>
      </c>
      <c r="E17" s="27">
        <v>3.89830508474576</v>
      </c>
      <c r="F17" s="43">
        <f t="shared" si="1"/>
        <v>3.549690027176733</v>
      </c>
      <c r="G17" s="28">
        <v>0.9666666666666667</v>
      </c>
      <c r="H17" s="44">
        <f t="shared" si="2"/>
        <v>29</v>
      </c>
      <c r="I17" s="27">
        <v>0.7867</v>
      </c>
      <c r="J17" s="29">
        <f t="shared" si="3"/>
        <v>3.9334999999999996</v>
      </c>
      <c r="K17" s="27">
        <v>0.609195402298851</v>
      </c>
      <c r="L17" s="29">
        <f t="shared" si="4"/>
        <v>3.045977011494255</v>
      </c>
      <c r="M17" s="27">
        <v>0.88</v>
      </c>
      <c r="N17" s="29">
        <f t="shared" si="5"/>
        <v>8.8</v>
      </c>
      <c r="O17" s="29">
        <v>5243.243243243243</v>
      </c>
      <c r="P17" s="29">
        <f t="shared" si="6"/>
        <v>4.082524400764333</v>
      </c>
      <c r="Q17" s="29">
        <f t="shared" si="7"/>
        <v>60.56972483931808</v>
      </c>
      <c r="R17" s="17">
        <v>11</v>
      </c>
      <c r="S17" s="22">
        <v>224</v>
      </c>
      <c r="T17" s="34">
        <f t="shared" si="8"/>
        <v>20.363636363636363</v>
      </c>
      <c r="U17" s="34">
        <v>10</v>
      </c>
      <c r="V17" s="19"/>
      <c r="W17" s="19"/>
      <c r="X17" s="19"/>
      <c r="Y17" s="19"/>
      <c r="Z17" s="19">
        <f t="shared" si="9"/>
        <v>0</v>
      </c>
      <c r="AA17" s="22"/>
      <c r="AB17" s="22"/>
      <c r="AC17" s="20"/>
      <c r="AD17" s="20"/>
      <c r="AE17" s="20">
        <f t="shared" si="10"/>
        <v>0</v>
      </c>
      <c r="AF17" s="18"/>
      <c r="AG17" s="18"/>
      <c r="AH17" s="29"/>
      <c r="AI17" s="46"/>
      <c r="AJ17" s="46">
        <f t="shared" si="11"/>
        <v>0</v>
      </c>
      <c r="AK17" s="47">
        <f t="shared" si="12"/>
        <v>70.56972483931807</v>
      </c>
      <c r="AL17" s="46">
        <v>16</v>
      </c>
    </row>
    <row r="18" spans="1:38" s="1" customFormat="1" ht="82.5" customHeight="1">
      <c r="A18" s="5">
        <v>17</v>
      </c>
      <c r="B18" s="26" t="s">
        <v>32</v>
      </c>
      <c r="C18" s="27">
        <v>1.64971751412429</v>
      </c>
      <c r="D18" s="43">
        <f t="shared" si="0"/>
        <v>8.15803339988275</v>
      </c>
      <c r="E18" s="27">
        <v>3.89830508474576</v>
      </c>
      <c r="F18" s="43">
        <f t="shared" si="1"/>
        <v>3.549690027176733</v>
      </c>
      <c r="G18" s="28">
        <v>1</v>
      </c>
      <c r="H18" s="44">
        <f t="shared" si="2"/>
        <v>30</v>
      </c>
      <c r="I18" s="27">
        <v>0.7844</v>
      </c>
      <c r="J18" s="29">
        <f t="shared" si="3"/>
        <v>3.9219999999999997</v>
      </c>
      <c r="K18" s="27">
        <v>0.67012987012987</v>
      </c>
      <c r="L18" s="29">
        <f t="shared" si="4"/>
        <v>3.35064935064935</v>
      </c>
      <c r="M18" s="27">
        <v>0.883116883116883</v>
      </c>
      <c r="N18" s="29">
        <f t="shared" si="5"/>
        <v>8.83116883116883</v>
      </c>
      <c r="O18" s="29">
        <v>5559.701492537313</v>
      </c>
      <c r="P18" s="29">
        <f t="shared" si="6"/>
        <v>4.328926954418712</v>
      </c>
      <c r="Q18" s="29">
        <f t="shared" si="7"/>
        <v>62.14046856329637</v>
      </c>
      <c r="R18" s="17">
        <v>12</v>
      </c>
      <c r="S18" s="22">
        <v>321</v>
      </c>
      <c r="T18" s="34">
        <f t="shared" si="8"/>
        <v>26.75</v>
      </c>
      <c r="U18" s="34">
        <v>8</v>
      </c>
      <c r="V18" s="19"/>
      <c r="W18" s="19"/>
      <c r="X18" s="19"/>
      <c r="Y18" s="19"/>
      <c r="Z18" s="19">
        <f t="shared" si="9"/>
        <v>0</v>
      </c>
      <c r="AA18" s="22"/>
      <c r="AB18" s="22"/>
      <c r="AC18" s="20"/>
      <c r="AD18" s="20"/>
      <c r="AE18" s="20">
        <f t="shared" si="10"/>
        <v>0</v>
      </c>
      <c r="AF18" s="18"/>
      <c r="AG18" s="18"/>
      <c r="AH18" s="29"/>
      <c r="AI18" s="46"/>
      <c r="AJ18" s="46">
        <f t="shared" si="11"/>
        <v>0</v>
      </c>
      <c r="AK18" s="47">
        <f t="shared" si="12"/>
        <v>70.14046856329637</v>
      </c>
      <c r="AL18" s="46">
        <v>17</v>
      </c>
    </row>
    <row r="19" spans="1:38" s="1" customFormat="1" ht="96">
      <c r="A19" s="5">
        <v>18</v>
      </c>
      <c r="B19" s="26" t="s">
        <v>39</v>
      </c>
      <c r="C19" s="27">
        <v>0.111111111111111</v>
      </c>
      <c r="D19" s="43">
        <f t="shared" si="0"/>
        <v>0.5494565874350262</v>
      </c>
      <c r="E19" s="27">
        <v>2.87654320987654</v>
      </c>
      <c r="F19" s="43">
        <f t="shared" si="1"/>
        <v>2.6193015997637428</v>
      </c>
      <c r="G19" s="28">
        <v>0.9811</v>
      </c>
      <c r="H19" s="44">
        <f t="shared" si="2"/>
        <v>29.433</v>
      </c>
      <c r="I19" s="27">
        <v>0.7547</v>
      </c>
      <c r="J19" s="29">
        <f t="shared" si="3"/>
        <v>3.7735000000000003</v>
      </c>
      <c r="K19" s="27">
        <v>0.5154</v>
      </c>
      <c r="L19" s="29">
        <f t="shared" si="4"/>
        <v>2.577</v>
      </c>
      <c r="M19" s="27">
        <v>0.8075</v>
      </c>
      <c r="N19" s="29">
        <f t="shared" si="5"/>
        <v>8.075</v>
      </c>
      <c r="O19" s="29">
        <v>4070.51</v>
      </c>
      <c r="P19" s="29">
        <f t="shared" si="6"/>
        <v>3.1694040553945535</v>
      </c>
      <c r="Q19" s="29">
        <f t="shared" si="7"/>
        <v>50.19666224259332</v>
      </c>
      <c r="R19" s="41">
        <v>13</v>
      </c>
      <c r="S19" s="22">
        <v>181</v>
      </c>
      <c r="T19" s="34">
        <f t="shared" si="8"/>
        <v>13.923076923076923</v>
      </c>
      <c r="U19" s="34">
        <v>10</v>
      </c>
      <c r="V19" s="19" t="s">
        <v>89</v>
      </c>
      <c r="W19" s="19">
        <v>4</v>
      </c>
      <c r="X19" s="19" t="s">
        <v>104</v>
      </c>
      <c r="Y19" s="19">
        <v>0</v>
      </c>
      <c r="Z19" s="19">
        <f t="shared" si="9"/>
        <v>4</v>
      </c>
      <c r="AA19" s="22"/>
      <c r="AB19" s="22"/>
      <c r="AC19" s="20" t="s">
        <v>71</v>
      </c>
      <c r="AD19" s="20">
        <v>4</v>
      </c>
      <c r="AE19" s="20">
        <f t="shared" si="10"/>
        <v>4</v>
      </c>
      <c r="AF19" s="18"/>
      <c r="AG19" s="18"/>
      <c r="AH19" s="29"/>
      <c r="AI19" s="46"/>
      <c r="AJ19" s="46">
        <f t="shared" si="11"/>
        <v>0</v>
      </c>
      <c r="AK19" s="60">
        <f t="shared" si="12"/>
        <v>68.19666224259332</v>
      </c>
      <c r="AL19" s="46">
        <v>18</v>
      </c>
    </row>
    <row r="20" spans="1:38" s="1" customFormat="1" ht="72">
      <c r="A20" s="5">
        <v>19</v>
      </c>
      <c r="B20" s="26" t="s">
        <v>40</v>
      </c>
      <c r="C20" s="27">
        <v>0.221052631578947</v>
      </c>
      <c r="D20" s="43">
        <f t="shared" si="0"/>
        <v>1.0931294213181042</v>
      </c>
      <c r="E20" s="27">
        <v>3.15789473684211</v>
      </c>
      <c r="F20" s="43">
        <f t="shared" si="1"/>
        <v>2.875492607827383</v>
      </c>
      <c r="G20" s="28">
        <v>0.9783</v>
      </c>
      <c r="H20" s="44">
        <f t="shared" si="2"/>
        <v>29.348999999999997</v>
      </c>
      <c r="I20" s="27">
        <v>0.7217</v>
      </c>
      <c r="J20" s="29">
        <f t="shared" si="3"/>
        <v>3.6085000000000003</v>
      </c>
      <c r="K20" s="27">
        <v>0.5911</v>
      </c>
      <c r="L20" s="29">
        <f t="shared" si="4"/>
        <v>2.9555</v>
      </c>
      <c r="M20" s="27">
        <v>0.8348</v>
      </c>
      <c r="N20" s="29">
        <f t="shared" si="5"/>
        <v>8.347999999999999</v>
      </c>
      <c r="O20" s="29">
        <v>3527.03</v>
      </c>
      <c r="P20" s="29">
        <f t="shared" si="6"/>
        <v>2.7462365122547916</v>
      </c>
      <c r="Q20" s="29">
        <f t="shared" si="7"/>
        <v>50.97585854140027</v>
      </c>
      <c r="R20" s="41">
        <v>16</v>
      </c>
      <c r="S20" s="22">
        <v>185</v>
      </c>
      <c r="T20" s="34">
        <f t="shared" si="8"/>
        <v>11.5625</v>
      </c>
      <c r="U20" s="34">
        <v>10</v>
      </c>
      <c r="V20" s="19"/>
      <c r="W20" s="19"/>
      <c r="X20" s="19" t="s">
        <v>104</v>
      </c>
      <c r="Y20" s="19">
        <v>3.2</v>
      </c>
      <c r="Z20" s="19">
        <f t="shared" si="9"/>
        <v>3.2</v>
      </c>
      <c r="AA20" s="25" t="s">
        <v>65</v>
      </c>
      <c r="AB20" s="25">
        <v>1</v>
      </c>
      <c r="AC20" s="20" t="s">
        <v>85</v>
      </c>
      <c r="AD20" s="20">
        <v>3</v>
      </c>
      <c r="AE20" s="20">
        <f t="shared" si="10"/>
        <v>4</v>
      </c>
      <c r="AF20" s="18"/>
      <c r="AG20" s="18"/>
      <c r="AH20" s="29"/>
      <c r="AI20" s="46"/>
      <c r="AJ20" s="46">
        <f t="shared" si="11"/>
        <v>0</v>
      </c>
      <c r="AK20" s="60">
        <f t="shared" si="12"/>
        <v>68.17585854140027</v>
      </c>
      <c r="AL20" s="46">
        <v>19</v>
      </c>
    </row>
    <row r="21" spans="1:38" s="1" customFormat="1" ht="72">
      <c r="A21" s="5">
        <v>20</v>
      </c>
      <c r="B21" s="26" t="s">
        <v>68</v>
      </c>
      <c r="C21" s="27">
        <v>1.3111</v>
      </c>
      <c r="D21" s="43">
        <f t="shared" si="0"/>
        <v>6.483532786074573</v>
      </c>
      <c r="E21" s="27">
        <v>2.6778</v>
      </c>
      <c r="F21" s="43">
        <f t="shared" si="1"/>
        <v>2.438331466659382</v>
      </c>
      <c r="G21" s="28">
        <v>0.9554</v>
      </c>
      <c r="H21" s="44">
        <f t="shared" si="2"/>
        <v>28.662</v>
      </c>
      <c r="I21" s="27">
        <v>0.7902</v>
      </c>
      <c r="J21" s="29">
        <f t="shared" si="3"/>
        <v>3.951</v>
      </c>
      <c r="K21" s="27">
        <v>0.6533</v>
      </c>
      <c r="L21" s="29">
        <f t="shared" si="4"/>
        <v>3.2664999999999997</v>
      </c>
      <c r="M21" s="27">
        <v>0.8741</v>
      </c>
      <c r="N21" s="29">
        <f t="shared" si="5"/>
        <v>8.741</v>
      </c>
      <c r="O21" s="29">
        <v>3945.27</v>
      </c>
      <c r="P21" s="29">
        <f t="shared" si="6"/>
        <v>3.071888961733657</v>
      </c>
      <c r="Q21" s="29">
        <f t="shared" si="7"/>
        <v>56.61425321446761</v>
      </c>
      <c r="R21" s="41">
        <v>14</v>
      </c>
      <c r="S21" s="22">
        <v>503</v>
      </c>
      <c r="T21" s="34">
        <f t="shared" si="8"/>
        <v>35.92857142857143</v>
      </c>
      <c r="U21" s="34">
        <v>6</v>
      </c>
      <c r="V21" s="19" t="s">
        <v>102</v>
      </c>
      <c r="W21" s="19">
        <v>1</v>
      </c>
      <c r="X21" s="38" t="s">
        <v>132</v>
      </c>
      <c r="Y21" s="61" t="s">
        <v>133</v>
      </c>
      <c r="Z21" s="19">
        <f t="shared" si="9"/>
        <v>5</v>
      </c>
      <c r="AA21" s="22"/>
      <c r="AB21" s="22"/>
      <c r="AC21" s="20"/>
      <c r="AD21" s="20"/>
      <c r="AE21" s="20">
        <f t="shared" si="10"/>
        <v>0</v>
      </c>
      <c r="AF21" s="18"/>
      <c r="AG21" s="18"/>
      <c r="AH21" s="29"/>
      <c r="AI21" s="46"/>
      <c r="AJ21" s="46">
        <f t="shared" si="11"/>
        <v>0</v>
      </c>
      <c r="AK21" s="47">
        <f t="shared" si="12"/>
        <v>67.61425321446761</v>
      </c>
      <c r="AL21" s="46">
        <v>20</v>
      </c>
    </row>
    <row r="22" spans="1:38" s="1" customFormat="1" ht="88.5" customHeight="1">
      <c r="A22" s="5">
        <v>21</v>
      </c>
      <c r="B22" s="26" t="s">
        <v>67</v>
      </c>
      <c r="C22" s="27">
        <v>1.3889</v>
      </c>
      <c r="D22" s="43">
        <f t="shared" si="0"/>
        <v>6.868262288596579</v>
      </c>
      <c r="E22" s="40">
        <v>4.3667</v>
      </c>
      <c r="F22" s="43">
        <f t="shared" si="1"/>
        <v>3.9761976306899403</v>
      </c>
      <c r="G22" s="28">
        <v>0.9554</v>
      </c>
      <c r="H22" s="44">
        <f t="shared" si="2"/>
        <v>28.662</v>
      </c>
      <c r="I22" s="27">
        <v>0.7902</v>
      </c>
      <c r="J22" s="29">
        <f t="shared" si="3"/>
        <v>3.951</v>
      </c>
      <c r="K22" s="27">
        <v>0.6533</v>
      </c>
      <c r="L22" s="29">
        <f t="shared" si="4"/>
        <v>3.2664999999999997</v>
      </c>
      <c r="M22" s="27">
        <v>0.8741</v>
      </c>
      <c r="N22" s="29">
        <f t="shared" si="5"/>
        <v>8.741</v>
      </c>
      <c r="O22" s="29">
        <v>3945.27</v>
      </c>
      <c r="P22" s="29">
        <f t="shared" si="6"/>
        <v>3.071888961733657</v>
      </c>
      <c r="Q22" s="29">
        <f t="shared" si="7"/>
        <v>58.53684888102018</v>
      </c>
      <c r="R22" s="41">
        <v>17</v>
      </c>
      <c r="S22" s="22">
        <v>457</v>
      </c>
      <c r="T22" s="34">
        <f t="shared" si="8"/>
        <v>26.88235294117647</v>
      </c>
      <c r="U22" s="34">
        <v>8</v>
      </c>
      <c r="V22" s="19" t="s">
        <v>102</v>
      </c>
      <c r="W22" s="19">
        <v>1</v>
      </c>
      <c r="X22" s="38" t="s">
        <v>130</v>
      </c>
      <c r="Y22" s="61" t="s">
        <v>135</v>
      </c>
      <c r="Z22" s="19">
        <f t="shared" si="9"/>
        <v>2</v>
      </c>
      <c r="AA22" s="22"/>
      <c r="AB22" s="22"/>
      <c r="AC22" s="20"/>
      <c r="AD22" s="20"/>
      <c r="AE22" s="20">
        <f t="shared" si="10"/>
        <v>0</v>
      </c>
      <c r="AF22" s="30">
        <v>1</v>
      </c>
      <c r="AG22" s="30">
        <v>-1</v>
      </c>
      <c r="AH22" s="29"/>
      <c r="AI22" s="46"/>
      <c r="AJ22" s="46">
        <f t="shared" si="11"/>
        <v>-1</v>
      </c>
      <c r="AK22" s="47">
        <f t="shared" si="12"/>
        <v>67.53684888102018</v>
      </c>
      <c r="AL22" s="46">
        <v>21</v>
      </c>
    </row>
    <row r="23" spans="1:38" s="2" customFormat="1" ht="102" customHeight="1">
      <c r="A23" s="5">
        <v>22</v>
      </c>
      <c r="B23" s="26" t="s">
        <v>66</v>
      </c>
      <c r="C23" s="27">
        <v>1.0667</v>
      </c>
      <c r="D23" s="43">
        <f t="shared" si="0"/>
        <v>5.274948076352488</v>
      </c>
      <c r="E23" s="40">
        <v>4.41</v>
      </c>
      <c r="F23" s="43">
        <f t="shared" si="1"/>
        <v>4.015625426830934</v>
      </c>
      <c r="G23" s="28">
        <v>0.9554</v>
      </c>
      <c r="H23" s="44">
        <f t="shared" si="2"/>
        <v>28.662</v>
      </c>
      <c r="I23" s="27">
        <v>0.7902</v>
      </c>
      <c r="J23" s="29">
        <f t="shared" si="3"/>
        <v>3.951</v>
      </c>
      <c r="K23" s="27">
        <v>0.6533</v>
      </c>
      <c r="L23" s="29">
        <f t="shared" si="4"/>
        <v>3.2664999999999997</v>
      </c>
      <c r="M23" s="27">
        <v>0.8741</v>
      </c>
      <c r="N23" s="29">
        <f t="shared" si="5"/>
        <v>8.741</v>
      </c>
      <c r="O23" s="29">
        <v>3945.27</v>
      </c>
      <c r="P23" s="29">
        <f t="shared" si="6"/>
        <v>3.071888961733657</v>
      </c>
      <c r="Q23" s="29">
        <f t="shared" si="7"/>
        <v>56.98296246491708</v>
      </c>
      <c r="R23" s="41">
        <v>17</v>
      </c>
      <c r="S23" s="22">
        <v>445</v>
      </c>
      <c r="T23" s="34">
        <f t="shared" si="8"/>
        <v>26.176470588235293</v>
      </c>
      <c r="U23" s="34">
        <v>8</v>
      </c>
      <c r="V23" s="19" t="s">
        <v>102</v>
      </c>
      <c r="W23" s="19">
        <v>1</v>
      </c>
      <c r="X23" s="38" t="s">
        <v>130</v>
      </c>
      <c r="Y23" s="61" t="s">
        <v>135</v>
      </c>
      <c r="Z23" s="19">
        <f t="shared" si="9"/>
        <v>2</v>
      </c>
      <c r="AA23" s="22"/>
      <c r="AB23" s="22"/>
      <c r="AC23" s="20"/>
      <c r="AD23" s="20"/>
      <c r="AE23" s="20">
        <f t="shared" si="10"/>
        <v>0</v>
      </c>
      <c r="AF23" s="18"/>
      <c r="AG23" s="18"/>
      <c r="AH23" s="29"/>
      <c r="AI23" s="46"/>
      <c r="AJ23" s="46">
        <f t="shared" si="11"/>
        <v>0</v>
      </c>
      <c r="AK23" s="60">
        <f t="shared" si="12"/>
        <v>66.98296246491708</v>
      </c>
      <c r="AL23" s="46">
        <v>22</v>
      </c>
    </row>
    <row r="24" spans="1:38" s="1" customFormat="1" ht="36">
      <c r="A24" s="5">
        <v>23</v>
      </c>
      <c r="B24" s="26" t="s">
        <v>51</v>
      </c>
      <c r="C24" s="27">
        <v>0.566666666666667</v>
      </c>
      <c r="D24" s="43">
        <f t="shared" si="0"/>
        <v>2.8022285959186384</v>
      </c>
      <c r="E24" s="27">
        <v>6.56666666666667</v>
      </c>
      <c r="F24" s="43">
        <f t="shared" si="1"/>
        <v>5.979427128387712</v>
      </c>
      <c r="G24" s="28">
        <v>0.9444444444444444</v>
      </c>
      <c r="H24" s="44">
        <f t="shared" si="2"/>
        <v>28.333333333333332</v>
      </c>
      <c r="I24" s="27">
        <v>0.6944</v>
      </c>
      <c r="J24" s="29">
        <f t="shared" si="3"/>
        <v>3.472</v>
      </c>
      <c r="K24" s="27">
        <v>0.558823529411765</v>
      </c>
      <c r="L24" s="29">
        <f t="shared" si="4"/>
        <v>2.794117647058825</v>
      </c>
      <c r="M24" s="27">
        <v>0.805555555555556</v>
      </c>
      <c r="N24" s="29">
        <f t="shared" si="5"/>
        <v>8.05555555555556</v>
      </c>
      <c r="O24" s="29">
        <v>4852.941176470588</v>
      </c>
      <c r="P24" s="29">
        <f t="shared" si="6"/>
        <v>3.778625146553404</v>
      </c>
      <c r="Q24" s="29">
        <f t="shared" si="7"/>
        <v>55.21528740680747</v>
      </c>
      <c r="R24" s="17">
        <v>9</v>
      </c>
      <c r="S24" s="22">
        <v>224</v>
      </c>
      <c r="T24" s="34">
        <f t="shared" si="8"/>
        <v>24.88888888888889</v>
      </c>
      <c r="U24" s="34">
        <v>9</v>
      </c>
      <c r="V24" s="19"/>
      <c r="W24" s="19"/>
      <c r="X24" s="19" t="s">
        <v>103</v>
      </c>
      <c r="Y24" s="19">
        <v>1.6</v>
      </c>
      <c r="Z24" s="19">
        <f t="shared" si="9"/>
        <v>1.6</v>
      </c>
      <c r="AA24" s="22"/>
      <c r="AB24" s="22"/>
      <c r="AC24" s="20"/>
      <c r="AD24" s="20"/>
      <c r="AE24" s="20">
        <f t="shared" si="10"/>
        <v>0</v>
      </c>
      <c r="AF24" s="18"/>
      <c r="AG24" s="18"/>
      <c r="AH24" s="29"/>
      <c r="AI24" s="46"/>
      <c r="AJ24" s="46">
        <f t="shared" si="11"/>
        <v>0</v>
      </c>
      <c r="AK24" s="60">
        <f t="shared" si="12"/>
        <v>65.81528740680747</v>
      </c>
      <c r="AL24" s="46">
        <v>23</v>
      </c>
    </row>
    <row r="25" spans="1:38" s="1" customFormat="1" ht="60">
      <c r="A25" s="5">
        <v>24</v>
      </c>
      <c r="B25" s="26" t="s">
        <v>41</v>
      </c>
      <c r="C25" s="27">
        <v>0.5593</v>
      </c>
      <c r="D25" s="43">
        <f t="shared" si="0"/>
        <v>2.7657996241716947</v>
      </c>
      <c r="E25" s="27">
        <v>1.2712</v>
      </c>
      <c r="F25" s="43">
        <f t="shared" si="1"/>
        <v>1.1575199643055516</v>
      </c>
      <c r="G25" s="28">
        <v>1</v>
      </c>
      <c r="H25" s="44">
        <f t="shared" si="2"/>
        <v>30</v>
      </c>
      <c r="I25" s="27">
        <v>0.6943</v>
      </c>
      <c r="J25" s="29">
        <f t="shared" si="3"/>
        <v>3.4715000000000003</v>
      </c>
      <c r="K25" s="27">
        <v>0.6</v>
      </c>
      <c r="L25" s="29">
        <f t="shared" si="4"/>
        <v>3</v>
      </c>
      <c r="M25" s="27">
        <v>0.8414</v>
      </c>
      <c r="N25" s="29">
        <f t="shared" si="5"/>
        <v>8.414</v>
      </c>
      <c r="O25" s="29">
        <v>3551.28</v>
      </c>
      <c r="P25" s="29">
        <f t="shared" si="6"/>
        <v>2.7651181876083264</v>
      </c>
      <c r="Q25" s="29">
        <f t="shared" si="7"/>
        <v>51.57393777608557</v>
      </c>
      <c r="R25" s="41">
        <v>14</v>
      </c>
      <c r="S25" s="22">
        <v>359</v>
      </c>
      <c r="T25" s="34">
        <f t="shared" si="8"/>
        <v>25.642857142857142</v>
      </c>
      <c r="U25" s="34">
        <v>9</v>
      </c>
      <c r="V25" s="19"/>
      <c r="W25" s="19"/>
      <c r="X25" s="19" t="s">
        <v>105</v>
      </c>
      <c r="Y25" s="19">
        <v>0.13</v>
      </c>
      <c r="Z25" s="19">
        <f t="shared" si="9"/>
        <v>0.13</v>
      </c>
      <c r="AA25" s="22"/>
      <c r="AB25" s="22"/>
      <c r="AC25" s="20" t="s">
        <v>84</v>
      </c>
      <c r="AD25" s="20">
        <v>4</v>
      </c>
      <c r="AE25" s="20">
        <f t="shared" si="10"/>
        <v>4</v>
      </c>
      <c r="AF25" s="18"/>
      <c r="AG25" s="18"/>
      <c r="AH25" s="29"/>
      <c r="AI25" s="46"/>
      <c r="AJ25" s="46">
        <f t="shared" si="11"/>
        <v>0</v>
      </c>
      <c r="AK25" s="47">
        <f t="shared" si="12"/>
        <v>64.70393777608557</v>
      </c>
      <c r="AL25" s="46">
        <v>24</v>
      </c>
    </row>
    <row r="26" spans="1:38" s="1" customFormat="1" ht="13.5">
      <c r="A26" s="5">
        <v>25</v>
      </c>
      <c r="B26" s="26" t="s">
        <v>21</v>
      </c>
      <c r="C26" s="27">
        <v>0.907692307692308</v>
      </c>
      <c r="D26" s="43">
        <f t="shared" si="0"/>
        <v>4.48863766043076</v>
      </c>
      <c r="E26" s="27">
        <v>3.68076923076923</v>
      </c>
      <c r="F26" s="43">
        <f t="shared" si="1"/>
        <v>3.3516078261618727</v>
      </c>
      <c r="G26" s="28">
        <v>0.9473684210526316</v>
      </c>
      <c r="H26" s="44">
        <f t="shared" si="2"/>
        <v>28.42105263157895</v>
      </c>
      <c r="I26" s="27">
        <v>0.7368</v>
      </c>
      <c r="J26" s="29">
        <f t="shared" si="3"/>
        <v>3.684</v>
      </c>
      <c r="K26" s="27">
        <v>0.4778</v>
      </c>
      <c r="L26" s="29">
        <f t="shared" si="4"/>
        <v>2.3890000000000002</v>
      </c>
      <c r="M26" s="27">
        <v>0.826315789473684</v>
      </c>
      <c r="N26" s="29">
        <f t="shared" si="5"/>
        <v>8.26315789473684</v>
      </c>
      <c r="O26" s="29">
        <v>3878.787878787879</v>
      </c>
      <c r="P26" s="29">
        <f t="shared" si="6"/>
        <v>3.02012426773194</v>
      </c>
      <c r="Q26" s="29">
        <f t="shared" si="7"/>
        <v>53.61758028064036</v>
      </c>
      <c r="R26" s="17">
        <v>11</v>
      </c>
      <c r="S26" s="22">
        <v>171</v>
      </c>
      <c r="T26" s="34">
        <f t="shared" si="8"/>
        <v>15.545454545454545</v>
      </c>
      <c r="U26" s="34">
        <v>10</v>
      </c>
      <c r="V26" s="19"/>
      <c r="W26" s="19"/>
      <c r="X26" s="19" t="s">
        <v>97</v>
      </c>
      <c r="Y26" s="19">
        <v>0.8</v>
      </c>
      <c r="Z26" s="19">
        <f t="shared" si="9"/>
        <v>0.8</v>
      </c>
      <c r="AA26" s="22"/>
      <c r="AB26" s="22"/>
      <c r="AC26" s="20"/>
      <c r="AD26" s="20"/>
      <c r="AE26" s="20">
        <f t="shared" si="10"/>
        <v>0</v>
      </c>
      <c r="AF26" s="18"/>
      <c r="AG26" s="18"/>
      <c r="AH26" s="29"/>
      <c r="AI26" s="46"/>
      <c r="AJ26" s="46">
        <f t="shared" si="11"/>
        <v>0</v>
      </c>
      <c r="AK26" s="47">
        <f t="shared" si="12"/>
        <v>64.41758028064037</v>
      </c>
      <c r="AL26" s="46">
        <v>25</v>
      </c>
    </row>
    <row r="27" spans="1:38" s="1" customFormat="1" ht="60">
      <c r="A27" s="5">
        <v>26</v>
      </c>
      <c r="B27" s="26" t="s">
        <v>45</v>
      </c>
      <c r="C27" s="27">
        <v>0.221052631578947</v>
      </c>
      <c r="D27" s="43">
        <f t="shared" si="0"/>
        <v>1.0931294213181042</v>
      </c>
      <c r="E27" s="27">
        <v>3.15789473684211</v>
      </c>
      <c r="F27" s="43">
        <f t="shared" si="1"/>
        <v>2.875492607827383</v>
      </c>
      <c r="G27" s="28">
        <v>0.9778</v>
      </c>
      <c r="H27" s="44">
        <f t="shared" si="2"/>
        <v>29.334</v>
      </c>
      <c r="I27" s="27">
        <v>0.7511</v>
      </c>
      <c r="J27" s="29">
        <f t="shared" si="3"/>
        <v>3.7555</v>
      </c>
      <c r="K27" s="27">
        <v>0.6045</v>
      </c>
      <c r="L27" s="29">
        <f t="shared" si="4"/>
        <v>3.0225</v>
      </c>
      <c r="M27" s="27">
        <v>0.8667</v>
      </c>
      <c r="N27" s="29">
        <f t="shared" si="5"/>
        <v>8.667</v>
      </c>
      <c r="O27" s="29">
        <v>4310.61</v>
      </c>
      <c r="P27" s="29">
        <f t="shared" si="6"/>
        <v>3.3563521070392444</v>
      </c>
      <c r="Q27" s="29">
        <f t="shared" si="7"/>
        <v>52.10397413618473</v>
      </c>
      <c r="R27" s="41">
        <v>14</v>
      </c>
      <c r="S27" s="22">
        <v>218</v>
      </c>
      <c r="T27" s="34">
        <f t="shared" si="8"/>
        <v>15.571428571428571</v>
      </c>
      <c r="U27" s="34">
        <v>10</v>
      </c>
      <c r="V27" s="19"/>
      <c r="W27" s="19"/>
      <c r="X27" s="19" t="s">
        <v>105</v>
      </c>
      <c r="Y27" s="19">
        <v>0.13</v>
      </c>
      <c r="Z27" s="19">
        <f t="shared" si="9"/>
        <v>0.13</v>
      </c>
      <c r="AA27" s="22"/>
      <c r="AB27" s="22"/>
      <c r="AC27" s="20" t="s">
        <v>108</v>
      </c>
      <c r="AD27" s="20">
        <v>2</v>
      </c>
      <c r="AE27" s="20">
        <f t="shared" si="10"/>
        <v>2</v>
      </c>
      <c r="AF27" s="18"/>
      <c r="AG27" s="18"/>
      <c r="AH27" s="29"/>
      <c r="AI27" s="46"/>
      <c r="AJ27" s="46">
        <f t="shared" si="11"/>
        <v>0</v>
      </c>
      <c r="AK27" s="47">
        <f t="shared" si="12"/>
        <v>64.23397413618474</v>
      </c>
      <c r="AL27" s="46">
        <v>26</v>
      </c>
    </row>
    <row r="28" spans="1:38" s="1" customFormat="1" ht="13.5">
      <c r="A28" s="5">
        <v>27</v>
      </c>
      <c r="B28" s="26" t="s">
        <v>55</v>
      </c>
      <c r="C28" s="27">
        <v>0.533333333333333</v>
      </c>
      <c r="D28" s="43">
        <f t="shared" si="0"/>
        <v>2.637391619688127</v>
      </c>
      <c r="E28" s="27">
        <v>3.15</v>
      </c>
      <c r="F28" s="43">
        <f t="shared" si="1"/>
        <v>2.8683038763078095</v>
      </c>
      <c r="G28" s="28">
        <v>1</v>
      </c>
      <c r="H28" s="44">
        <f t="shared" si="2"/>
        <v>30</v>
      </c>
      <c r="I28" s="27">
        <v>0.7571</v>
      </c>
      <c r="J28" s="29">
        <f t="shared" si="3"/>
        <v>3.7855</v>
      </c>
      <c r="K28" s="27">
        <v>0.414285714285714</v>
      </c>
      <c r="L28" s="29">
        <f t="shared" si="4"/>
        <v>2.07142857142857</v>
      </c>
      <c r="M28" s="27">
        <v>0.852380952380952</v>
      </c>
      <c r="N28" s="29">
        <f t="shared" si="5"/>
        <v>8.52380952380952</v>
      </c>
      <c r="O28" s="29">
        <v>4566.666666666667</v>
      </c>
      <c r="P28" s="29">
        <f t="shared" si="6"/>
        <v>3.555724430837527</v>
      </c>
      <c r="Q28" s="29">
        <f t="shared" si="7"/>
        <v>53.44215802207155</v>
      </c>
      <c r="R28" s="41">
        <v>30</v>
      </c>
      <c r="S28" s="22">
        <v>221</v>
      </c>
      <c r="T28" s="34">
        <f t="shared" si="8"/>
        <v>7.366666666666666</v>
      </c>
      <c r="U28" s="34">
        <v>10</v>
      </c>
      <c r="V28" s="19"/>
      <c r="W28" s="19"/>
      <c r="X28" s="19"/>
      <c r="Y28" s="19"/>
      <c r="Z28" s="19">
        <f t="shared" si="9"/>
        <v>0</v>
      </c>
      <c r="AA28" s="22"/>
      <c r="AB28" s="22"/>
      <c r="AC28" s="20"/>
      <c r="AD28" s="20"/>
      <c r="AE28" s="20">
        <f t="shared" si="10"/>
        <v>0</v>
      </c>
      <c r="AF28" s="18"/>
      <c r="AG28" s="18"/>
      <c r="AH28" s="29"/>
      <c r="AI28" s="46"/>
      <c r="AJ28" s="46">
        <f t="shared" si="11"/>
        <v>0</v>
      </c>
      <c r="AK28" s="47">
        <f t="shared" si="12"/>
        <v>63.442158022071546</v>
      </c>
      <c r="AL28" s="46">
        <v>27</v>
      </c>
    </row>
    <row r="29" spans="1:38" s="1" customFormat="1" ht="13.5">
      <c r="A29" s="5">
        <v>28</v>
      </c>
      <c r="B29" s="26" t="s">
        <v>54</v>
      </c>
      <c r="C29" s="27">
        <v>0.704918032786885</v>
      </c>
      <c r="D29" s="43">
        <f t="shared" si="0"/>
        <v>3.485896710448448</v>
      </c>
      <c r="E29" s="27">
        <v>3.52459016393443</v>
      </c>
      <c r="F29" s="43">
        <f t="shared" si="1"/>
        <v>3.2093954379712715</v>
      </c>
      <c r="G29" s="28">
        <v>0.9069767441860466</v>
      </c>
      <c r="H29" s="44">
        <f t="shared" si="2"/>
        <v>27.209302325581397</v>
      </c>
      <c r="I29" s="27">
        <v>0.7023</v>
      </c>
      <c r="J29" s="29">
        <f t="shared" si="3"/>
        <v>3.5115000000000003</v>
      </c>
      <c r="K29" s="27">
        <v>0.605128205128205</v>
      </c>
      <c r="L29" s="29">
        <f t="shared" si="4"/>
        <v>3.0256410256410247</v>
      </c>
      <c r="M29" s="27">
        <v>0.823255813953488</v>
      </c>
      <c r="N29" s="29">
        <f t="shared" si="5"/>
        <v>8.23255813953488</v>
      </c>
      <c r="O29" s="29">
        <v>3962.121212121212</v>
      </c>
      <c r="P29" s="29">
        <f t="shared" si="6"/>
        <v>3.0850097500464937</v>
      </c>
      <c r="Q29" s="29">
        <f t="shared" si="7"/>
        <v>51.75930338922351</v>
      </c>
      <c r="R29" s="41">
        <v>12</v>
      </c>
      <c r="S29" s="22">
        <v>236</v>
      </c>
      <c r="T29" s="34">
        <f t="shared" si="8"/>
        <v>19.666666666666668</v>
      </c>
      <c r="U29" s="34">
        <v>10</v>
      </c>
      <c r="V29" s="19"/>
      <c r="W29" s="19"/>
      <c r="X29" s="19" t="s">
        <v>106</v>
      </c>
      <c r="Y29" s="19">
        <v>1.6</v>
      </c>
      <c r="Z29" s="19">
        <f t="shared" si="9"/>
        <v>1.6</v>
      </c>
      <c r="AA29" s="22"/>
      <c r="AB29" s="22"/>
      <c r="AC29" s="20"/>
      <c r="AD29" s="20"/>
      <c r="AE29" s="20">
        <f t="shared" si="10"/>
        <v>0</v>
      </c>
      <c r="AF29" s="18"/>
      <c r="AG29" s="18"/>
      <c r="AH29" s="29"/>
      <c r="AI29" s="46"/>
      <c r="AJ29" s="46">
        <f t="shared" si="11"/>
        <v>0</v>
      </c>
      <c r="AK29" s="47">
        <f t="shared" si="12"/>
        <v>63.35930338922353</v>
      </c>
      <c r="AL29" s="46">
        <v>28</v>
      </c>
    </row>
    <row r="30" spans="1:38" s="1" customFormat="1" ht="13.5">
      <c r="A30" s="5">
        <v>29</v>
      </c>
      <c r="B30" s="26" t="s">
        <v>46</v>
      </c>
      <c r="C30" s="27">
        <v>1.4444</v>
      </c>
      <c r="D30" s="43">
        <f t="shared" si="0"/>
        <v>7.1427158540203735</v>
      </c>
      <c r="E30" s="27">
        <v>1.8889</v>
      </c>
      <c r="F30" s="43">
        <f t="shared" si="1"/>
        <v>1.719980695859626</v>
      </c>
      <c r="G30" s="28">
        <v>0.9705882352941176</v>
      </c>
      <c r="H30" s="44">
        <f t="shared" si="2"/>
        <v>29.11764705882353</v>
      </c>
      <c r="I30" s="27">
        <v>0.725490196078431</v>
      </c>
      <c r="J30" s="29">
        <f t="shared" si="3"/>
        <v>3.627450980392155</v>
      </c>
      <c r="K30" s="27">
        <v>0.660606060606061</v>
      </c>
      <c r="L30" s="29">
        <f t="shared" si="4"/>
        <v>3.303030303030305</v>
      </c>
      <c r="M30" s="27">
        <v>0.811764705882353</v>
      </c>
      <c r="N30" s="29">
        <f t="shared" si="5"/>
        <v>8.11764705882353</v>
      </c>
      <c r="O30" s="29">
        <v>4066.265060240964</v>
      </c>
      <c r="P30" s="29">
        <f t="shared" si="6"/>
        <v>3.166098835830618</v>
      </c>
      <c r="Q30" s="29">
        <f t="shared" si="7"/>
        <v>56.19457078678013</v>
      </c>
      <c r="R30" s="17">
        <v>21</v>
      </c>
      <c r="S30" s="22">
        <v>200</v>
      </c>
      <c r="T30" s="34">
        <f t="shared" si="8"/>
        <v>9.523809523809524</v>
      </c>
      <c r="U30" s="34">
        <v>10</v>
      </c>
      <c r="V30" s="19"/>
      <c r="W30" s="19"/>
      <c r="X30" s="19"/>
      <c r="Y30" s="19"/>
      <c r="Z30" s="19">
        <f t="shared" si="9"/>
        <v>0</v>
      </c>
      <c r="AA30" s="22"/>
      <c r="AB30" s="22"/>
      <c r="AC30" s="20"/>
      <c r="AD30" s="20"/>
      <c r="AE30" s="20">
        <f t="shared" si="10"/>
        <v>0</v>
      </c>
      <c r="AF30" s="30">
        <v>1</v>
      </c>
      <c r="AG30" s="30">
        <v>-1</v>
      </c>
      <c r="AH30" s="29" t="s">
        <v>73</v>
      </c>
      <c r="AI30" s="46">
        <v>-2</v>
      </c>
      <c r="AJ30" s="46">
        <f t="shared" si="11"/>
        <v>-3</v>
      </c>
      <c r="AK30" s="47">
        <f t="shared" si="12"/>
        <v>63.19457078678013</v>
      </c>
      <c r="AL30" s="46">
        <v>29</v>
      </c>
    </row>
    <row r="31" spans="1:38" s="1" customFormat="1" ht="96">
      <c r="A31" s="5">
        <v>30</v>
      </c>
      <c r="B31" s="26" t="s">
        <v>43</v>
      </c>
      <c r="C31" s="27">
        <v>0.5593</v>
      </c>
      <c r="D31" s="43">
        <f t="shared" si="0"/>
        <v>2.7657996241716947</v>
      </c>
      <c r="E31" s="27">
        <v>1.2712</v>
      </c>
      <c r="F31" s="43">
        <f t="shared" si="1"/>
        <v>1.1575199643055516</v>
      </c>
      <c r="G31" s="28">
        <v>0.8958</v>
      </c>
      <c r="H31" s="44">
        <f t="shared" si="2"/>
        <v>26.874000000000002</v>
      </c>
      <c r="I31" s="27">
        <v>0.7208</v>
      </c>
      <c r="J31" s="29">
        <f t="shared" si="3"/>
        <v>3.604</v>
      </c>
      <c r="K31" s="27">
        <v>0.5814</v>
      </c>
      <c r="L31" s="29">
        <f t="shared" si="4"/>
        <v>2.907</v>
      </c>
      <c r="M31" s="27">
        <v>0.825</v>
      </c>
      <c r="N31" s="29">
        <f t="shared" si="5"/>
        <v>8.25</v>
      </c>
      <c r="O31" s="29">
        <v>3846.77</v>
      </c>
      <c r="P31" s="29">
        <f t="shared" si="6"/>
        <v>2.995194321637855</v>
      </c>
      <c r="Q31" s="29">
        <f t="shared" si="7"/>
        <v>48.5535139101151</v>
      </c>
      <c r="R31" s="41">
        <v>13</v>
      </c>
      <c r="S31" s="22">
        <v>188</v>
      </c>
      <c r="T31" s="34">
        <f t="shared" si="8"/>
        <v>14.461538461538462</v>
      </c>
      <c r="U31" s="34">
        <v>10</v>
      </c>
      <c r="V31" s="19"/>
      <c r="W31" s="19"/>
      <c r="X31" s="19" t="s">
        <v>105</v>
      </c>
      <c r="Y31" s="19">
        <v>0.13</v>
      </c>
      <c r="Z31" s="19">
        <f t="shared" si="9"/>
        <v>0.13</v>
      </c>
      <c r="AA31" s="25" t="s">
        <v>44</v>
      </c>
      <c r="AB31" s="25">
        <v>1</v>
      </c>
      <c r="AC31" s="20" t="s">
        <v>72</v>
      </c>
      <c r="AD31" s="20">
        <v>3.5</v>
      </c>
      <c r="AE31" s="20">
        <f t="shared" si="10"/>
        <v>4.5</v>
      </c>
      <c r="AF31" s="18"/>
      <c r="AG31" s="18"/>
      <c r="AH31" s="29"/>
      <c r="AI31" s="46"/>
      <c r="AJ31" s="46">
        <f t="shared" si="11"/>
        <v>0</v>
      </c>
      <c r="AK31" s="47">
        <f t="shared" si="12"/>
        <v>63.183513910115096</v>
      </c>
      <c r="AL31" s="46">
        <v>30</v>
      </c>
    </row>
    <row r="32" spans="1:38" s="1" customFormat="1" ht="13.5">
      <c r="A32" s="5">
        <v>31</v>
      </c>
      <c r="B32" s="26" t="s">
        <v>80</v>
      </c>
      <c r="C32" s="27">
        <v>0.24</v>
      </c>
      <c r="D32" s="43">
        <f t="shared" si="0"/>
        <v>1.1868262288596578</v>
      </c>
      <c r="E32" s="27">
        <v>4.66</v>
      </c>
      <c r="F32" s="43">
        <f t="shared" si="1"/>
        <v>4.243268591617268</v>
      </c>
      <c r="G32" s="28">
        <v>0.898</v>
      </c>
      <c r="H32" s="44">
        <f t="shared" si="2"/>
        <v>26.94</v>
      </c>
      <c r="I32" s="27">
        <v>0.7837</v>
      </c>
      <c r="J32" s="29">
        <f t="shared" si="3"/>
        <v>3.9185</v>
      </c>
      <c r="K32" s="27">
        <v>0.7545</v>
      </c>
      <c r="L32" s="29">
        <f t="shared" si="4"/>
        <v>3.7725</v>
      </c>
      <c r="M32" s="27">
        <v>0.9061</v>
      </c>
      <c r="N32" s="29">
        <f t="shared" si="5"/>
        <v>9.061</v>
      </c>
      <c r="O32" s="29">
        <v>4486.49</v>
      </c>
      <c r="P32" s="29">
        <f t="shared" si="6"/>
        <v>3.4932968105930478</v>
      </c>
      <c r="Q32" s="29">
        <f t="shared" si="7"/>
        <v>52.61539163106998</v>
      </c>
      <c r="R32" s="41">
        <v>12</v>
      </c>
      <c r="S32" s="22">
        <v>231</v>
      </c>
      <c r="T32" s="34">
        <f t="shared" si="8"/>
        <v>19.25</v>
      </c>
      <c r="U32" s="34">
        <v>10</v>
      </c>
      <c r="V32" s="19"/>
      <c r="W32" s="19"/>
      <c r="X32" s="19"/>
      <c r="Y32" s="19"/>
      <c r="Z32" s="19">
        <f t="shared" si="9"/>
        <v>0</v>
      </c>
      <c r="AA32" s="22"/>
      <c r="AB32" s="22"/>
      <c r="AC32" s="20"/>
      <c r="AD32" s="20"/>
      <c r="AE32" s="20">
        <f t="shared" si="10"/>
        <v>0</v>
      </c>
      <c r="AF32" s="18"/>
      <c r="AG32" s="18"/>
      <c r="AH32" s="29"/>
      <c r="AI32" s="46"/>
      <c r="AJ32" s="46">
        <f t="shared" si="11"/>
        <v>0</v>
      </c>
      <c r="AK32" s="47">
        <f t="shared" si="12"/>
        <v>62.61539163106997</v>
      </c>
      <c r="AL32" s="46">
        <v>31</v>
      </c>
    </row>
    <row r="33" spans="1:38" s="1" customFormat="1" ht="13.5">
      <c r="A33" s="5">
        <v>32</v>
      </c>
      <c r="B33" s="26" t="s">
        <v>25</v>
      </c>
      <c r="C33" s="27">
        <v>0.625</v>
      </c>
      <c r="D33" s="43">
        <f t="shared" si="0"/>
        <v>3.0906933043220257</v>
      </c>
      <c r="E33" s="27">
        <v>3.39236111111111</v>
      </c>
      <c r="F33" s="43">
        <f t="shared" si="1"/>
        <v>3.088991277725671</v>
      </c>
      <c r="G33" s="28">
        <v>0.9344262295081968</v>
      </c>
      <c r="H33" s="44">
        <f t="shared" si="2"/>
        <v>28.0327868852459</v>
      </c>
      <c r="I33" s="27">
        <v>0.7016</v>
      </c>
      <c r="J33" s="29">
        <f t="shared" si="3"/>
        <v>3.508</v>
      </c>
      <c r="K33" s="27">
        <v>0.540350877192982</v>
      </c>
      <c r="L33" s="29">
        <f t="shared" si="4"/>
        <v>2.70175438596491</v>
      </c>
      <c r="M33" s="27">
        <v>0.819672131147541</v>
      </c>
      <c r="N33" s="29">
        <f t="shared" si="5"/>
        <v>8.196721311475411</v>
      </c>
      <c r="O33" s="29">
        <v>4446.078431372549</v>
      </c>
      <c r="P33" s="29">
        <f t="shared" si="6"/>
        <v>3.46183132113529</v>
      </c>
      <c r="Q33" s="29">
        <f t="shared" si="7"/>
        <v>52.08077848586922</v>
      </c>
      <c r="R33" s="41">
        <v>12</v>
      </c>
      <c r="S33" s="22">
        <v>218</v>
      </c>
      <c r="T33" s="34">
        <f t="shared" si="8"/>
        <v>18.166666666666668</v>
      </c>
      <c r="U33" s="34">
        <v>10</v>
      </c>
      <c r="V33" s="19"/>
      <c r="W33" s="19"/>
      <c r="X33" s="19"/>
      <c r="Y33" s="19"/>
      <c r="Z33" s="19">
        <f t="shared" si="9"/>
        <v>0</v>
      </c>
      <c r="AA33" s="22"/>
      <c r="AB33" s="22"/>
      <c r="AC33" s="20" t="s">
        <v>64</v>
      </c>
      <c r="AD33" s="20">
        <v>0.5</v>
      </c>
      <c r="AE33" s="20">
        <f t="shared" si="10"/>
        <v>0.5</v>
      </c>
      <c r="AF33" s="18"/>
      <c r="AG33" s="18"/>
      <c r="AH33" s="29"/>
      <c r="AI33" s="46"/>
      <c r="AJ33" s="46">
        <f t="shared" si="11"/>
        <v>0</v>
      </c>
      <c r="AK33" s="47">
        <f t="shared" si="12"/>
        <v>62.5807784858692</v>
      </c>
      <c r="AL33" s="46">
        <v>32</v>
      </c>
    </row>
    <row r="34" spans="1:38" s="1" customFormat="1" ht="13.5">
      <c r="A34" s="5">
        <v>33</v>
      </c>
      <c r="B34" s="26" t="s">
        <v>27</v>
      </c>
      <c r="C34" s="27">
        <v>0.625</v>
      </c>
      <c r="D34" s="43">
        <f t="shared" si="0"/>
        <v>3.0906933043220257</v>
      </c>
      <c r="E34" s="27">
        <v>3.39236111111111</v>
      </c>
      <c r="F34" s="43">
        <f t="shared" si="1"/>
        <v>3.088991277725671</v>
      </c>
      <c r="G34" s="28">
        <v>0.9259259259259259</v>
      </c>
      <c r="H34" s="44">
        <f t="shared" si="2"/>
        <v>27.77777777777778</v>
      </c>
      <c r="I34" s="27">
        <v>0.7204</v>
      </c>
      <c r="J34" s="29">
        <f t="shared" si="3"/>
        <v>3.6020000000000003</v>
      </c>
      <c r="K34" s="27">
        <v>0.662</v>
      </c>
      <c r="L34" s="29">
        <f t="shared" si="4"/>
        <v>3.31</v>
      </c>
      <c r="M34" s="27">
        <v>0.792592592592593</v>
      </c>
      <c r="N34" s="29">
        <f t="shared" si="5"/>
        <v>7.925925925925929</v>
      </c>
      <c r="O34" s="29">
        <v>4740.625</v>
      </c>
      <c r="P34" s="29">
        <f t="shared" si="6"/>
        <v>3.6911728751691566</v>
      </c>
      <c r="Q34" s="29">
        <f t="shared" si="7"/>
        <v>52.486561160920566</v>
      </c>
      <c r="R34" s="41">
        <v>14</v>
      </c>
      <c r="S34" s="22">
        <v>466</v>
      </c>
      <c r="T34" s="34">
        <f t="shared" si="8"/>
        <v>33.285714285714285</v>
      </c>
      <c r="U34" s="34">
        <v>7</v>
      </c>
      <c r="V34" s="19" t="s">
        <v>19</v>
      </c>
      <c r="W34" s="19">
        <v>4</v>
      </c>
      <c r="X34" s="19" t="s">
        <v>93</v>
      </c>
      <c r="Y34" s="19">
        <v>0</v>
      </c>
      <c r="Z34" s="19">
        <f t="shared" si="9"/>
        <v>4</v>
      </c>
      <c r="AA34" s="22"/>
      <c r="AB34" s="22"/>
      <c r="AC34" s="20"/>
      <c r="AD34" s="20"/>
      <c r="AE34" s="20">
        <f t="shared" si="10"/>
        <v>0</v>
      </c>
      <c r="AF34" s="30">
        <v>1</v>
      </c>
      <c r="AG34" s="30">
        <v>-1</v>
      </c>
      <c r="AH34" s="29"/>
      <c r="AI34" s="46"/>
      <c r="AJ34" s="46">
        <f t="shared" si="11"/>
        <v>-1</v>
      </c>
      <c r="AK34" s="47">
        <f t="shared" si="12"/>
        <v>62.48656116092055</v>
      </c>
      <c r="AL34" s="46">
        <v>33</v>
      </c>
    </row>
    <row r="35" spans="1:38" s="1" customFormat="1" ht="13.5">
      <c r="A35" s="5">
        <v>34</v>
      </c>
      <c r="B35" s="26" t="s">
        <v>52</v>
      </c>
      <c r="C35" s="27">
        <v>0.766666666666667</v>
      </c>
      <c r="D35" s="43">
        <f t="shared" si="0"/>
        <v>3.791250453301687</v>
      </c>
      <c r="E35" s="27">
        <v>2.66666666666667</v>
      </c>
      <c r="F35" s="43">
        <f t="shared" si="1"/>
        <v>2.4281937577209005</v>
      </c>
      <c r="G35" s="28">
        <v>0.9166666666666666</v>
      </c>
      <c r="H35" s="44">
        <f t="shared" si="2"/>
        <v>27.5</v>
      </c>
      <c r="I35" s="27">
        <v>0.7917</v>
      </c>
      <c r="J35" s="29">
        <f t="shared" si="3"/>
        <v>3.9585</v>
      </c>
      <c r="K35" s="27">
        <v>0.545454545454545</v>
      </c>
      <c r="L35" s="29">
        <f t="shared" si="4"/>
        <v>2.727272727272725</v>
      </c>
      <c r="M35" s="27">
        <v>0.891666666666667</v>
      </c>
      <c r="N35" s="29">
        <f t="shared" si="5"/>
        <v>8.916666666666671</v>
      </c>
      <c r="O35" s="29">
        <v>4055.5555555555557</v>
      </c>
      <c r="P35" s="29">
        <f t="shared" si="6"/>
        <v>3.1577601393082655</v>
      </c>
      <c r="Q35" s="29">
        <f t="shared" si="7"/>
        <v>52.479643744270255</v>
      </c>
      <c r="R35" s="41">
        <v>9</v>
      </c>
      <c r="S35" s="22">
        <v>204</v>
      </c>
      <c r="T35" s="34">
        <f t="shared" si="8"/>
        <v>22.666666666666668</v>
      </c>
      <c r="U35" s="34">
        <v>10</v>
      </c>
      <c r="V35" s="19"/>
      <c r="W35" s="19"/>
      <c r="X35" s="38"/>
      <c r="Y35" s="38"/>
      <c r="Z35" s="19">
        <f t="shared" si="9"/>
        <v>0</v>
      </c>
      <c r="AA35" s="22"/>
      <c r="AB35" s="22"/>
      <c r="AC35" s="20"/>
      <c r="AD35" s="20"/>
      <c r="AE35" s="20">
        <f t="shared" si="10"/>
        <v>0</v>
      </c>
      <c r="AF35" s="18"/>
      <c r="AG35" s="18"/>
      <c r="AH35" s="29"/>
      <c r="AI35" s="46"/>
      <c r="AJ35" s="46">
        <f t="shared" si="11"/>
        <v>0</v>
      </c>
      <c r="AK35" s="47">
        <f t="shared" si="12"/>
        <v>62.47964374427025</v>
      </c>
      <c r="AL35" s="46">
        <v>34</v>
      </c>
    </row>
    <row r="36" spans="1:38" s="1" customFormat="1" ht="13.5">
      <c r="A36" s="5">
        <v>35</v>
      </c>
      <c r="B36" s="26" t="s">
        <v>24</v>
      </c>
      <c r="C36" s="27">
        <v>0.625</v>
      </c>
      <c r="D36" s="43">
        <f t="shared" si="0"/>
        <v>3.0906933043220257</v>
      </c>
      <c r="E36" s="27">
        <v>3.39236111111111</v>
      </c>
      <c r="F36" s="43">
        <f t="shared" si="1"/>
        <v>3.088991277725671</v>
      </c>
      <c r="G36" s="28">
        <v>0.9883720930232558</v>
      </c>
      <c r="H36" s="44">
        <f t="shared" si="2"/>
        <v>29.651162790697676</v>
      </c>
      <c r="I36" s="27">
        <v>0.6837</v>
      </c>
      <c r="J36" s="29">
        <f t="shared" si="3"/>
        <v>3.4185</v>
      </c>
      <c r="K36" s="27">
        <v>0.590588235294118</v>
      </c>
      <c r="L36" s="29">
        <f t="shared" si="4"/>
        <v>2.9529411764705897</v>
      </c>
      <c r="M36" s="27">
        <v>0.776744186046512</v>
      </c>
      <c r="N36" s="29">
        <f t="shared" si="5"/>
        <v>7.767441860465119</v>
      </c>
      <c r="O36" s="29">
        <v>4212.328767123287</v>
      </c>
      <c r="P36" s="29">
        <f t="shared" si="6"/>
        <v>3.2798278046671516</v>
      </c>
      <c r="Q36" s="29">
        <f t="shared" si="7"/>
        <v>53.249558214348234</v>
      </c>
      <c r="R36" s="41">
        <v>17</v>
      </c>
      <c r="S36" s="22">
        <v>434</v>
      </c>
      <c r="T36" s="34">
        <f t="shared" si="8"/>
        <v>25.529411764705884</v>
      </c>
      <c r="U36" s="34">
        <v>9</v>
      </c>
      <c r="V36" s="19"/>
      <c r="W36" s="19"/>
      <c r="X36" s="19" t="s">
        <v>94</v>
      </c>
      <c r="Y36" s="19">
        <v>3.2</v>
      </c>
      <c r="Z36" s="19">
        <f t="shared" si="9"/>
        <v>3.2</v>
      </c>
      <c r="AA36" s="22"/>
      <c r="AB36" s="22"/>
      <c r="AC36" s="20"/>
      <c r="AD36" s="20"/>
      <c r="AE36" s="20">
        <f t="shared" si="10"/>
        <v>0</v>
      </c>
      <c r="AF36" s="30">
        <v>3</v>
      </c>
      <c r="AG36" s="30">
        <v>-3</v>
      </c>
      <c r="AH36" s="29"/>
      <c r="AI36" s="46"/>
      <c r="AJ36" s="46">
        <f t="shared" si="11"/>
        <v>-3</v>
      </c>
      <c r="AK36" s="47">
        <f t="shared" si="12"/>
        <v>62.44955821434823</v>
      </c>
      <c r="AL36" s="46">
        <v>35</v>
      </c>
    </row>
    <row r="37" spans="1:38" s="1" customFormat="1" ht="20.25" customHeight="1">
      <c r="A37" s="5">
        <v>36</v>
      </c>
      <c r="B37" s="26" t="s">
        <v>48</v>
      </c>
      <c r="C37" s="27">
        <v>0.360655737704918</v>
      </c>
      <c r="D37" s="43">
        <f t="shared" si="0"/>
        <v>1.7834820379038574</v>
      </c>
      <c r="E37" s="27">
        <v>4.14754098360656</v>
      </c>
      <c r="F37" s="43">
        <f t="shared" si="1"/>
        <v>3.7766374223568895</v>
      </c>
      <c r="G37" s="28">
        <v>0.9508196721311475</v>
      </c>
      <c r="H37" s="44">
        <f t="shared" si="2"/>
        <v>28.524590163934423</v>
      </c>
      <c r="I37" s="27">
        <v>0.7475</v>
      </c>
      <c r="J37" s="29">
        <f t="shared" si="3"/>
        <v>3.7375000000000003</v>
      </c>
      <c r="K37" s="27">
        <v>0.568965517241379</v>
      </c>
      <c r="L37" s="29">
        <f t="shared" si="4"/>
        <v>2.844827586206895</v>
      </c>
      <c r="M37" s="27">
        <v>0.839344262295082</v>
      </c>
      <c r="N37" s="29">
        <f t="shared" si="5"/>
        <v>8.39344262295082</v>
      </c>
      <c r="O37" s="29">
        <v>4235.576923076923</v>
      </c>
      <c r="P37" s="29">
        <f t="shared" si="6"/>
        <v>3.2979294184108583</v>
      </c>
      <c r="Q37" s="29">
        <f t="shared" si="7"/>
        <v>52.358409251763746</v>
      </c>
      <c r="R37" s="17">
        <v>15</v>
      </c>
      <c r="S37" s="22">
        <v>316</v>
      </c>
      <c r="T37" s="34">
        <f t="shared" si="8"/>
        <v>21.066666666666666</v>
      </c>
      <c r="U37" s="34">
        <v>10</v>
      </c>
      <c r="V37" s="19"/>
      <c r="W37" s="19"/>
      <c r="X37" s="19"/>
      <c r="Y37" s="19"/>
      <c r="Z37" s="19">
        <f t="shared" si="9"/>
        <v>0</v>
      </c>
      <c r="AA37" s="22"/>
      <c r="AB37" s="22"/>
      <c r="AC37" s="20"/>
      <c r="AD37" s="20"/>
      <c r="AE37" s="20">
        <f t="shared" si="10"/>
        <v>0</v>
      </c>
      <c r="AF37" s="18"/>
      <c r="AG37" s="18"/>
      <c r="AH37" s="29"/>
      <c r="AI37" s="46"/>
      <c r="AJ37" s="46">
        <f t="shared" si="11"/>
        <v>0</v>
      </c>
      <c r="AK37" s="47">
        <f t="shared" si="12"/>
        <v>62.358409251763746</v>
      </c>
      <c r="AL37" s="46">
        <v>36</v>
      </c>
    </row>
    <row r="38" spans="1:38" s="1" customFormat="1" ht="75" customHeight="1">
      <c r="A38" s="5">
        <v>37</v>
      </c>
      <c r="B38" s="26" t="s">
        <v>36</v>
      </c>
      <c r="C38" s="27">
        <v>0.2</v>
      </c>
      <c r="D38" s="43">
        <f t="shared" si="0"/>
        <v>0.9890218573830484</v>
      </c>
      <c r="E38" s="27">
        <v>4.28</v>
      </c>
      <c r="F38" s="43">
        <f t="shared" si="1"/>
        <v>3.89725098114204</v>
      </c>
      <c r="G38" s="28">
        <v>0.9183673469387755</v>
      </c>
      <c r="H38" s="44">
        <f t="shared" si="2"/>
        <v>27.551020408163264</v>
      </c>
      <c r="I38" s="27">
        <v>0.7714</v>
      </c>
      <c r="J38" s="29">
        <f t="shared" si="3"/>
        <v>3.8569999999999998</v>
      </c>
      <c r="K38" s="27">
        <v>0.8</v>
      </c>
      <c r="L38" s="29">
        <f t="shared" si="4"/>
        <v>4</v>
      </c>
      <c r="M38" s="27">
        <v>0.861224489795918</v>
      </c>
      <c r="N38" s="29">
        <f t="shared" si="5"/>
        <v>8.61224489795918</v>
      </c>
      <c r="O38" s="29">
        <v>4107.142857142857</v>
      </c>
      <c r="P38" s="29">
        <f t="shared" si="6"/>
        <v>3.197927342645846</v>
      </c>
      <c r="Q38" s="29">
        <f t="shared" si="7"/>
        <v>52.10446548729338</v>
      </c>
      <c r="R38" s="41">
        <v>9</v>
      </c>
      <c r="S38" s="22">
        <v>236</v>
      </c>
      <c r="T38" s="34">
        <f t="shared" si="8"/>
        <v>26.22222222222222</v>
      </c>
      <c r="U38" s="34">
        <v>8</v>
      </c>
      <c r="V38" s="19"/>
      <c r="W38" s="19"/>
      <c r="X38" s="19"/>
      <c r="Y38" s="19"/>
      <c r="Z38" s="19">
        <f t="shared" si="9"/>
        <v>0</v>
      </c>
      <c r="AA38" s="25" t="s">
        <v>37</v>
      </c>
      <c r="AB38" s="25">
        <v>1</v>
      </c>
      <c r="AC38" s="20" t="s">
        <v>70</v>
      </c>
      <c r="AD38" s="20">
        <v>0.5</v>
      </c>
      <c r="AE38" s="20">
        <f t="shared" si="10"/>
        <v>1.5</v>
      </c>
      <c r="AF38" s="18"/>
      <c r="AG38" s="18"/>
      <c r="AH38" s="29"/>
      <c r="AI38" s="46"/>
      <c r="AJ38" s="46">
        <f t="shared" si="11"/>
        <v>0</v>
      </c>
      <c r="AK38" s="47">
        <f t="shared" si="12"/>
        <v>61.60446548729338</v>
      </c>
      <c r="AL38" s="46">
        <v>37</v>
      </c>
    </row>
    <row r="39" spans="1:38" s="1" customFormat="1" ht="13.5">
      <c r="A39" s="5">
        <v>38</v>
      </c>
      <c r="B39" s="26" t="s">
        <v>26</v>
      </c>
      <c r="C39" s="27">
        <v>0.625</v>
      </c>
      <c r="D39" s="43">
        <f t="shared" si="0"/>
        <v>3.0906933043220257</v>
      </c>
      <c r="E39" s="27">
        <v>3.39236111111111</v>
      </c>
      <c r="F39" s="43">
        <f t="shared" si="1"/>
        <v>3.088991277725671</v>
      </c>
      <c r="G39" s="28">
        <v>0.9390243902439024</v>
      </c>
      <c r="H39" s="44">
        <f t="shared" si="2"/>
        <v>28.17073170731707</v>
      </c>
      <c r="I39" s="27">
        <v>0.6829</v>
      </c>
      <c r="J39" s="29">
        <f t="shared" si="3"/>
        <v>3.4145</v>
      </c>
      <c r="K39" s="27">
        <v>0.612987012987013</v>
      </c>
      <c r="L39" s="29">
        <f t="shared" si="4"/>
        <v>3.0649350649350646</v>
      </c>
      <c r="M39" s="27">
        <v>0.739024390243902</v>
      </c>
      <c r="N39" s="29">
        <f t="shared" si="5"/>
        <v>7.390243902439019</v>
      </c>
      <c r="O39" s="29">
        <v>4043.478260869565</v>
      </c>
      <c r="P39" s="29">
        <f t="shared" si="6"/>
        <v>3.1483564462192</v>
      </c>
      <c r="Q39" s="29">
        <f t="shared" si="7"/>
        <v>51.36845170295804</v>
      </c>
      <c r="R39" s="41">
        <v>8</v>
      </c>
      <c r="S39" s="22">
        <v>212</v>
      </c>
      <c r="T39" s="34">
        <f t="shared" si="8"/>
        <v>26.5</v>
      </c>
      <c r="U39" s="34">
        <v>8</v>
      </c>
      <c r="V39" s="19"/>
      <c r="W39" s="19"/>
      <c r="X39" s="19" t="s">
        <v>88</v>
      </c>
      <c r="Y39" s="19">
        <v>3.2</v>
      </c>
      <c r="Z39" s="19">
        <f t="shared" si="9"/>
        <v>3.2</v>
      </c>
      <c r="AA39" s="22"/>
      <c r="AB39" s="22"/>
      <c r="AC39" s="20"/>
      <c r="AD39" s="20"/>
      <c r="AE39" s="20">
        <f t="shared" si="10"/>
        <v>0</v>
      </c>
      <c r="AF39" s="30">
        <v>1</v>
      </c>
      <c r="AG39" s="30">
        <v>-1</v>
      </c>
      <c r="AH39" s="29"/>
      <c r="AI39" s="46"/>
      <c r="AJ39" s="46">
        <f t="shared" si="11"/>
        <v>-1</v>
      </c>
      <c r="AK39" s="47">
        <f t="shared" si="12"/>
        <v>61.56845170295804</v>
      </c>
      <c r="AL39" s="46">
        <v>38</v>
      </c>
    </row>
    <row r="40" spans="1:38" s="1" customFormat="1" ht="48">
      <c r="A40" s="5">
        <v>39</v>
      </c>
      <c r="B40" s="26" t="s">
        <v>82</v>
      </c>
      <c r="C40" s="27">
        <v>0.9111</v>
      </c>
      <c r="D40" s="43">
        <f t="shared" si="0"/>
        <v>4.505489071308476</v>
      </c>
      <c r="E40" s="27">
        <v>3.1333</v>
      </c>
      <c r="F40" s="43">
        <f t="shared" si="1"/>
        <v>2.853097312900083</v>
      </c>
      <c r="G40" s="28">
        <v>0.9554</v>
      </c>
      <c r="H40" s="44">
        <f t="shared" si="2"/>
        <v>28.662</v>
      </c>
      <c r="I40" s="27">
        <v>0.7902</v>
      </c>
      <c r="J40" s="29">
        <f t="shared" si="3"/>
        <v>3.951</v>
      </c>
      <c r="K40" s="27">
        <v>0.6533</v>
      </c>
      <c r="L40" s="29">
        <f t="shared" si="4"/>
        <v>3.2664999999999997</v>
      </c>
      <c r="M40" s="27">
        <v>0.8741</v>
      </c>
      <c r="N40" s="29">
        <f t="shared" si="5"/>
        <v>8.741</v>
      </c>
      <c r="O40" s="29">
        <v>3945.27</v>
      </c>
      <c r="P40" s="29">
        <f t="shared" si="6"/>
        <v>3.071888961733657</v>
      </c>
      <c r="Q40" s="29">
        <f t="shared" si="7"/>
        <v>55.05097534594221</v>
      </c>
      <c r="R40" s="17">
        <v>7.5</v>
      </c>
      <c r="S40" s="22">
        <v>369</v>
      </c>
      <c r="T40" s="34">
        <f t="shared" si="8"/>
        <v>49.2</v>
      </c>
      <c r="U40" s="34">
        <v>4</v>
      </c>
      <c r="V40" s="19" t="s">
        <v>102</v>
      </c>
      <c r="W40" s="19">
        <v>1</v>
      </c>
      <c r="X40" s="38" t="s">
        <v>130</v>
      </c>
      <c r="Y40" s="64" t="s">
        <v>138</v>
      </c>
      <c r="Z40" s="19">
        <f t="shared" si="9"/>
        <v>2</v>
      </c>
      <c r="AA40" s="22"/>
      <c r="AB40" s="22"/>
      <c r="AC40" s="20"/>
      <c r="AD40" s="20"/>
      <c r="AE40" s="20">
        <f t="shared" si="10"/>
        <v>0</v>
      </c>
      <c r="AF40" s="18"/>
      <c r="AG40" s="18"/>
      <c r="AH40" s="29"/>
      <c r="AI40" s="46"/>
      <c r="AJ40" s="46">
        <f t="shared" si="11"/>
        <v>0</v>
      </c>
      <c r="AK40" s="47">
        <f t="shared" si="12"/>
        <v>61.05097534594221</v>
      </c>
      <c r="AL40" s="46">
        <v>39</v>
      </c>
    </row>
    <row r="41" spans="1:38" s="1" customFormat="1" ht="36">
      <c r="A41" s="5">
        <v>40</v>
      </c>
      <c r="B41" s="26" t="s">
        <v>38</v>
      </c>
      <c r="C41" s="27">
        <v>0.111111111111111</v>
      </c>
      <c r="D41" s="43">
        <f t="shared" si="0"/>
        <v>0.5494565874350262</v>
      </c>
      <c r="E41" s="27">
        <v>2.87654320987654</v>
      </c>
      <c r="F41" s="43">
        <f t="shared" si="1"/>
        <v>2.6193015997637428</v>
      </c>
      <c r="G41" s="28">
        <v>0.9818</v>
      </c>
      <c r="H41" s="44">
        <f t="shared" si="2"/>
        <v>29.454</v>
      </c>
      <c r="I41" s="27">
        <v>0.7527</v>
      </c>
      <c r="J41" s="29">
        <f t="shared" si="3"/>
        <v>3.7635</v>
      </c>
      <c r="K41" s="27">
        <v>0.4444</v>
      </c>
      <c r="L41" s="29">
        <f t="shared" si="4"/>
        <v>2.222</v>
      </c>
      <c r="M41" s="27">
        <v>0.8073</v>
      </c>
      <c r="N41" s="29">
        <f t="shared" si="5"/>
        <v>8.073</v>
      </c>
      <c r="O41" s="29">
        <v>4085.3658536585367</v>
      </c>
      <c r="P41" s="29">
        <f t="shared" si="6"/>
        <v>3.180971206152496</v>
      </c>
      <c r="Q41" s="29">
        <f t="shared" si="7"/>
        <v>49.86222939335127</v>
      </c>
      <c r="R41" s="41">
        <v>9</v>
      </c>
      <c r="S41" s="22">
        <v>323</v>
      </c>
      <c r="T41" s="34">
        <f t="shared" si="8"/>
        <v>35.888888888888886</v>
      </c>
      <c r="U41" s="34">
        <v>6</v>
      </c>
      <c r="V41" s="19"/>
      <c r="W41" s="19"/>
      <c r="X41" s="19"/>
      <c r="Y41" s="19"/>
      <c r="Z41" s="19">
        <f t="shared" si="9"/>
        <v>0</v>
      </c>
      <c r="AA41" s="22"/>
      <c r="AB41" s="22"/>
      <c r="AC41" s="20" t="s">
        <v>83</v>
      </c>
      <c r="AD41" s="20">
        <v>2.5</v>
      </c>
      <c r="AE41" s="20">
        <f t="shared" si="10"/>
        <v>2.5</v>
      </c>
      <c r="AF41" s="18"/>
      <c r="AG41" s="18"/>
      <c r="AH41" s="21"/>
      <c r="AI41" s="46"/>
      <c r="AJ41" s="46">
        <f t="shared" si="11"/>
        <v>0</v>
      </c>
      <c r="AK41" s="47">
        <f t="shared" si="12"/>
        <v>58.362229393351264</v>
      </c>
      <c r="AL41" s="46">
        <v>40</v>
      </c>
    </row>
    <row r="42" spans="1:38" s="1" customFormat="1" ht="13.5">
      <c r="A42" s="5">
        <v>41</v>
      </c>
      <c r="B42" s="26" t="s">
        <v>20</v>
      </c>
      <c r="C42" s="27">
        <v>0.907692307692308</v>
      </c>
      <c r="D42" s="43">
        <f t="shared" si="0"/>
        <v>4.48863766043076</v>
      </c>
      <c r="E42" s="27">
        <v>3.68076923076923</v>
      </c>
      <c r="F42" s="43">
        <f t="shared" si="1"/>
        <v>3.3516078261618727</v>
      </c>
      <c r="G42" s="28">
        <v>1</v>
      </c>
      <c r="H42" s="44">
        <f t="shared" si="2"/>
        <v>30</v>
      </c>
      <c r="I42" s="27">
        <v>0.7643</v>
      </c>
      <c r="J42" s="29">
        <f t="shared" si="3"/>
        <v>3.8215</v>
      </c>
      <c r="K42" s="27">
        <v>0.5571</v>
      </c>
      <c r="L42" s="29">
        <f t="shared" si="4"/>
        <v>2.7855000000000003</v>
      </c>
      <c r="M42" s="27">
        <v>0.828571428571429</v>
      </c>
      <c r="N42" s="29">
        <f t="shared" si="5"/>
        <v>8.28571428571429</v>
      </c>
      <c r="O42" s="29">
        <v>5093.75</v>
      </c>
      <c r="P42" s="29">
        <f t="shared" si="6"/>
        <v>3.9661251064770764</v>
      </c>
      <c r="Q42" s="29">
        <f t="shared" si="7"/>
        <v>56.69908487878401</v>
      </c>
      <c r="R42" s="17">
        <v>7</v>
      </c>
      <c r="S42" s="22">
        <v>166</v>
      </c>
      <c r="T42" s="34">
        <f t="shared" si="8"/>
        <v>23.714285714285715</v>
      </c>
      <c r="U42" s="34">
        <v>10</v>
      </c>
      <c r="V42" s="19"/>
      <c r="W42" s="19"/>
      <c r="X42" s="19" t="s">
        <v>96</v>
      </c>
      <c r="Y42" s="19">
        <v>0.8</v>
      </c>
      <c r="Z42" s="19">
        <f t="shared" si="9"/>
        <v>0.8</v>
      </c>
      <c r="AA42" s="22"/>
      <c r="AB42" s="22"/>
      <c r="AC42" s="20"/>
      <c r="AD42" s="20"/>
      <c r="AE42" s="20">
        <f t="shared" si="10"/>
        <v>0</v>
      </c>
      <c r="AF42" s="30">
        <v>11</v>
      </c>
      <c r="AG42" s="30">
        <v>-11</v>
      </c>
      <c r="AH42" s="29"/>
      <c r="AI42" s="46"/>
      <c r="AJ42" s="46">
        <f t="shared" si="11"/>
        <v>-11</v>
      </c>
      <c r="AK42" s="47">
        <f t="shared" si="12"/>
        <v>56.499084878784004</v>
      </c>
      <c r="AL42" s="46">
        <v>41</v>
      </c>
    </row>
    <row r="43" spans="1:38" s="3" customFormat="1" ht="14.25">
      <c r="A43" s="5">
        <v>42</v>
      </c>
      <c r="B43" s="26" t="s">
        <v>49</v>
      </c>
      <c r="C43" s="27">
        <v>0.166666666666667</v>
      </c>
      <c r="D43" s="43">
        <f t="shared" si="0"/>
        <v>0.8241848811525418</v>
      </c>
      <c r="E43" s="27">
        <v>5.58333333333333</v>
      </c>
      <c r="F43" s="43">
        <f t="shared" si="1"/>
        <v>5.084030680228126</v>
      </c>
      <c r="G43" s="28">
        <v>0.8947368421052632</v>
      </c>
      <c r="H43" s="44">
        <f t="shared" si="2"/>
        <v>26.842105263157894</v>
      </c>
      <c r="I43" s="27">
        <v>0.6895</v>
      </c>
      <c r="J43" s="29">
        <f t="shared" si="3"/>
        <v>3.4475</v>
      </c>
      <c r="K43" s="27">
        <v>0.517647058823529</v>
      </c>
      <c r="L43" s="29">
        <f t="shared" si="4"/>
        <v>2.588235294117645</v>
      </c>
      <c r="M43" s="27">
        <v>0.810526315789474</v>
      </c>
      <c r="N43" s="29">
        <f t="shared" si="5"/>
        <v>8.10526315789474</v>
      </c>
      <c r="O43" s="29">
        <v>4354.8387096774195</v>
      </c>
      <c r="P43" s="29">
        <f t="shared" si="6"/>
        <v>3.390789720954081</v>
      </c>
      <c r="Q43" s="29">
        <f t="shared" si="7"/>
        <v>50.28210899750503</v>
      </c>
      <c r="R43" s="17">
        <v>6</v>
      </c>
      <c r="S43" s="22">
        <v>217</v>
      </c>
      <c r="T43" s="34">
        <f t="shared" si="8"/>
        <v>36.166666666666664</v>
      </c>
      <c r="U43" s="34">
        <v>6</v>
      </c>
      <c r="V43" s="19"/>
      <c r="W43" s="19"/>
      <c r="X43" s="19"/>
      <c r="Y43" s="19"/>
      <c r="Z43" s="19">
        <f t="shared" si="9"/>
        <v>0</v>
      </c>
      <c r="AA43" s="22"/>
      <c r="AB43" s="22"/>
      <c r="AC43" s="20"/>
      <c r="AD43" s="20"/>
      <c r="AE43" s="20">
        <f t="shared" si="10"/>
        <v>0</v>
      </c>
      <c r="AF43" s="30" t="s">
        <v>75</v>
      </c>
      <c r="AG43" s="30"/>
      <c r="AH43" s="29"/>
      <c r="AI43" s="46"/>
      <c r="AJ43" s="46">
        <f t="shared" si="11"/>
        <v>0</v>
      </c>
      <c r="AK43" s="47">
        <f t="shared" si="12"/>
        <v>56.28210899750503</v>
      </c>
      <c r="AL43" s="46">
        <v>42</v>
      </c>
    </row>
    <row r="44" spans="1:38" s="3" customFormat="1" ht="44.25" customHeight="1">
      <c r="A44" s="65" t="s">
        <v>123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6"/>
      <c r="AJ44" s="66"/>
      <c r="AK44" s="66"/>
      <c r="AL44" s="66"/>
    </row>
    <row r="45" spans="1:34" s="1" customFormat="1" ht="13.5">
      <c r="A45" s="6"/>
      <c r="B45" s="7"/>
      <c r="C45" s="7"/>
      <c r="D45" s="7"/>
      <c r="E45" s="7"/>
      <c r="F45" s="7"/>
      <c r="G45" s="8"/>
      <c r="H45" s="8"/>
      <c r="I45" s="8"/>
      <c r="J45" s="8"/>
      <c r="K45" s="8"/>
      <c r="L45" s="8"/>
      <c r="M45" s="8"/>
      <c r="N45" s="8"/>
      <c r="O45" s="10"/>
      <c r="P45" s="10"/>
      <c r="Q45" s="10"/>
      <c r="R45" s="11"/>
      <c r="S45" s="11"/>
      <c r="T45" s="12"/>
      <c r="U45" s="12"/>
      <c r="V45" s="13"/>
      <c r="W45" s="13"/>
      <c r="X45" s="13"/>
      <c r="Y45" s="13"/>
      <c r="Z45" s="13"/>
      <c r="AA45" s="11"/>
      <c r="AB45" s="11"/>
      <c r="AC45" s="14"/>
      <c r="AD45" s="14"/>
      <c r="AE45" s="14"/>
      <c r="AF45" s="16"/>
      <c r="AG45" s="16"/>
      <c r="AH45" s="16"/>
    </row>
    <row r="46" spans="1:34" s="1" customFormat="1" ht="13.5">
      <c r="A46" s="6"/>
      <c r="B46" s="7"/>
      <c r="C46" s="7"/>
      <c r="D46" s="7"/>
      <c r="E46" s="7"/>
      <c r="F46" s="7"/>
      <c r="G46" s="8"/>
      <c r="H46" s="8"/>
      <c r="I46" s="8"/>
      <c r="J46" s="8"/>
      <c r="K46" s="8"/>
      <c r="L46" s="8"/>
      <c r="M46" s="8"/>
      <c r="N46" s="8"/>
      <c r="O46" s="10"/>
      <c r="P46" s="10"/>
      <c r="Q46" s="10"/>
      <c r="R46" s="11"/>
      <c r="S46" s="11"/>
      <c r="T46" s="12"/>
      <c r="U46" s="12"/>
      <c r="V46" s="13"/>
      <c r="W46" s="13"/>
      <c r="X46" s="13"/>
      <c r="Y46" s="13"/>
      <c r="Z46" s="13"/>
      <c r="AA46" s="11"/>
      <c r="AB46" s="11"/>
      <c r="AC46" s="14"/>
      <c r="AD46" s="14"/>
      <c r="AE46" s="14"/>
      <c r="AF46" s="16"/>
      <c r="AG46" s="16"/>
      <c r="AH46" s="16"/>
    </row>
    <row r="47" spans="1:34" s="1" customFormat="1" ht="13.5">
      <c r="A47" s="6"/>
      <c r="B47" s="7"/>
      <c r="C47" s="7"/>
      <c r="D47" s="7"/>
      <c r="E47" s="7"/>
      <c r="F47" s="7"/>
      <c r="G47" s="8"/>
      <c r="H47" s="8"/>
      <c r="I47" s="8"/>
      <c r="J47" s="8"/>
      <c r="K47" s="8"/>
      <c r="L47" s="8"/>
      <c r="M47" s="8"/>
      <c r="N47" s="8"/>
      <c r="O47" s="10"/>
      <c r="P47" s="10"/>
      <c r="Q47" s="10"/>
      <c r="R47" s="15"/>
      <c r="S47" s="11"/>
      <c r="T47" s="12"/>
      <c r="U47" s="12"/>
      <c r="V47" s="13"/>
      <c r="W47" s="13"/>
      <c r="X47" s="13"/>
      <c r="Y47" s="13"/>
      <c r="Z47" s="13"/>
      <c r="AA47" s="11"/>
      <c r="AB47" s="11"/>
      <c r="AC47" s="14"/>
      <c r="AD47" s="14"/>
      <c r="AE47" s="14"/>
      <c r="AF47" s="16"/>
      <c r="AG47" s="16"/>
      <c r="AH47" s="16"/>
    </row>
    <row r="48" spans="1:34" s="1" customFormat="1" ht="13.5">
      <c r="A48" s="6"/>
      <c r="B48" s="7"/>
      <c r="C48" s="7"/>
      <c r="D48" s="7"/>
      <c r="E48" s="7"/>
      <c r="F48" s="7"/>
      <c r="G48" s="9"/>
      <c r="H48" s="9"/>
      <c r="I48" s="8"/>
      <c r="J48" s="8"/>
      <c r="K48" s="8"/>
      <c r="L48" s="8"/>
      <c r="M48" s="8"/>
      <c r="N48" s="8"/>
      <c r="O48" s="10"/>
      <c r="P48" s="10"/>
      <c r="Q48" s="10"/>
      <c r="R48" s="15"/>
      <c r="S48" s="11"/>
      <c r="T48" s="12"/>
      <c r="U48" s="12"/>
      <c r="V48" s="13"/>
      <c r="W48" s="13"/>
      <c r="X48" s="13"/>
      <c r="Y48" s="13"/>
      <c r="Z48" s="13"/>
      <c r="AA48" s="11"/>
      <c r="AB48" s="11"/>
      <c r="AC48" s="14"/>
      <c r="AD48" s="14"/>
      <c r="AE48" s="14"/>
      <c r="AF48" s="16"/>
      <c r="AG48" s="16"/>
      <c r="AH48" s="16"/>
    </row>
  </sheetData>
  <sheetProtection/>
  <mergeCells count="1">
    <mergeCell ref="A44:AL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thtfpc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thtfpc user</dc:creator>
  <cp:keywords/>
  <dc:description/>
  <cp:lastModifiedBy>微软用户</cp:lastModifiedBy>
  <cp:lastPrinted>2017-08-12T05:24:46Z</cp:lastPrinted>
  <dcterms:created xsi:type="dcterms:W3CDTF">2014-11-21T00:42:47Z</dcterms:created>
  <dcterms:modified xsi:type="dcterms:W3CDTF">2017-09-25T07:42:04Z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