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<sst xmlns="http://schemas.openxmlformats.org/spreadsheetml/2006/main" count="166" uniqueCount="144">
  <si>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序号</t>
  </si>
  <si>
    <t>专业名称</t>
  </si>
  <si>
    <t>第一志愿填报率</t>
  </si>
  <si>
    <t>20X专业第一志愿填报率/当年最高志愿填报率</t>
  </si>
  <si>
    <t>除第一志愿外的其他志愿填报率</t>
  </si>
  <si>
    <t>毕业半年后就业率（评估院数据）</t>
  </si>
  <si>
    <t>30X就业率</t>
  </si>
  <si>
    <t>就业服务满意度（评估院数据）</t>
  </si>
  <si>
    <t>5X满意度指标</t>
  </si>
  <si>
    <t>就业专业相关度（评估院数据）</t>
  </si>
  <si>
    <t>5X专业相关度指标</t>
  </si>
  <si>
    <t>本科专业教学总体满意度</t>
  </si>
  <si>
    <t>10X教学满意度指标</t>
  </si>
  <si>
    <t>毕业生月收入</t>
  </si>
  <si>
    <t>5X该专业月收入/最高月收入</t>
  </si>
  <si>
    <t>教师数</t>
  </si>
  <si>
    <t>四年学生数</t>
  </si>
  <si>
    <t>专业生师比</t>
  </si>
  <si>
    <t>按系数从10分到0分</t>
  </si>
  <si>
    <t>国家级教学质量平台</t>
  </si>
  <si>
    <t>5/平台</t>
  </si>
  <si>
    <t>省级教学质量平台</t>
  </si>
  <si>
    <t>诚信考试</t>
  </si>
  <si>
    <t>0.5X该专业参加诚信考试的课程门数</t>
  </si>
  <si>
    <t>上一学年考试作弊</t>
  </si>
  <si>
    <t>每个专业作弊学生扣一分</t>
  </si>
  <si>
    <t>教学事故</t>
  </si>
  <si>
    <t>三、二、一级教学事故对应扣1、2、3分</t>
  </si>
  <si>
    <t>总分</t>
  </si>
  <si>
    <t>排序</t>
  </si>
  <si>
    <t>工业设计</t>
  </si>
  <si>
    <t>1（卓越）</t>
  </si>
  <si>
    <t>1(省特色)</t>
  </si>
  <si>
    <t>1(经济法)</t>
  </si>
  <si>
    <t>信息与计算科学</t>
  </si>
  <si>
    <t>12（精算学，复变函数，信息论基础，随即过程，算法分析与设计，信息系统分析与设计，常微分方程（双语），离散数学，大学物理B2，JAVA程序设计，微观经济学，概率论）</t>
  </si>
  <si>
    <t>经济学</t>
  </si>
  <si>
    <t>1（142班）</t>
  </si>
  <si>
    <t>4（管理信息系统，商法I，金融学原理，管理学）</t>
  </si>
  <si>
    <t>德语</t>
  </si>
  <si>
    <t>14（德语语言学导论，德国文学史，翻译理论与实践，德语文学选读，德语报刊选读，现代德语1，国际函电，中级德语1，德语听说3，德语写作1，德语口译，经济德语2，旅游德语，中级德语2）</t>
  </si>
  <si>
    <t>财务管理</t>
  </si>
  <si>
    <t>1（141班）</t>
  </si>
  <si>
    <t>国际经济与贸易</t>
  </si>
  <si>
    <t>1(省重点、特色)</t>
  </si>
  <si>
    <t>建筑学</t>
  </si>
  <si>
    <t>1（住宅建筑设计原理）</t>
  </si>
  <si>
    <t>1（三）</t>
  </si>
  <si>
    <t>信息管理与信息系统</t>
  </si>
  <si>
    <t>4(管理学，会计学，网页设计与制作，数据库原理运用)</t>
  </si>
  <si>
    <t>轻化工程</t>
  </si>
  <si>
    <t>1（132班）</t>
  </si>
  <si>
    <t>4（物理化学C，化工原理B1，植物纤维化学，近代仪器分析及实验）</t>
  </si>
  <si>
    <t>英语</t>
  </si>
  <si>
    <t>1（133班）</t>
  </si>
  <si>
    <t>15（第二外语2（德语），高级英语视听2，高级英语1，翻译理论与实践1，英美文学史及作品选读1，英语语言学，英语国家社会与文化2，英美报刊选读，跨文化翻译，第二外语2（日语），商务英语翻译，词汇学，第二外语1（德语），高级英语视听1，口译）</t>
  </si>
  <si>
    <t>机械设计制造及其自动化</t>
  </si>
  <si>
    <t>1（工程材料及机械制造基础）</t>
  </si>
  <si>
    <t>计算机科学与技术</t>
  </si>
  <si>
    <t>1（131班）</t>
  </si>
  <si>
    <t>1(数据结构）</t>
  </si>
  <si>
    <t>汉语言文学</t>
  </si>
  <si>
    <t>14（语用学，秘书理论与实务，文化创意概论，中国古代文学3，时间文学1，古代汉语1，中文文献检索，中国古代文学1，语言学概论、世界文学、西方文论、中国文化通论、中国古代文学、古代汉语）</t>
  </si>
  <si>
    <t>服装设计与工程</t>
  </si>
  <si>
    <t>车辆工程</t>
  </si>
  <si>
    <t>自动化</t>
  </si>
  <si>
    <t>1(省重点)</t>
  </si>
  <si>
    <t>1(嵌入式系统C)</t>
  </si>
  <si>
    <t>给排水科学与工程</t>
  </si>
  <si>
    <t>1（工程力学1）</t>
  </si>
  <si>
    <t>生物工程</t>
  </si>
  <si>
    <t>2（生物学基础，物理化学B1）</t>
  </si>
  <si>
    <t>材料成型及控制工程</t>
  </si>
  <si>
    <t>工业工程</t>
  </si>
  <si>
    <t>包装工程</t>
  </si>
  <si>
    <t>3（工程力学、包装概论、高分子基础）</t>
  </si>
  <si>
    <t>建筑电气与智能化</t>
  </si>
  <si>
    <t>市场营销</t>
  </si>
  <si>
    <t>1（131国际班）</t>
  </si>
  <si>
    <t>城乡规划</t>
  </si>
  <si>
    <t>1（城市规划原理）</t>
  </si>
  <si>
    <t>测控技术与仪器</t>
  </si>
  <si>
    <t>通信工程</t>
  </si>
  <si>
    <t>制药工程</t>
  </si>
  <si>
    <t>3（物理化学，生物化学，工程制图与CAD）</t>
  </si>
  <si>
    <t>食品科学与工程</t>
  </si>
  <si>
    <t>3（电工电子学B，物理化学B1，工程制图与CAD）</t>
  </si>
  <si>
    <t>材料科学与工程</t>
  </si>
  <si>
    <t>3（物理化学A1，工程制图与CAD，材料科学与基础）</t>
  </si>
  <si>
    <t>数字媒体技术</t>
  </si>
  <si>
    <t>应用物理学</t>
  </si>
  <si>
    <t>4（ 模拟电子技术，数学物理方法，基础物理实验2，基础物理3）</t>
  </si>
  <si>
    <t>软件工程</t>
  </si>
  <si>
    <t>动画</t>
  </si>
  <si>
    <t>注：1.各专业教师人数不计中层副职以上领导。2.诚信考试的课程门数只计主动申请参加的班级的课程。3.只有在专业必修课程中出现的精品课程才可计入。4.只有和专业必修课程相关的国家教材才可计入。4.数据项根据《浙江科技学院本科专业评估管理办法（试行）》 浙科院教[2016] 5号 的要求选取</t>
  </si>
  <si>
    <t>电子信息工程</t>
  </si>
  <si>
    <t>2（三）</t>
  </si>
  <si>
    <t>视觉传达设计</t>
  </si>
  <si>
    <t>1/5(国特色)</t>
  </si>
  <si>
    <t>1/5(省重点、优势)</t>
  </si>
  <si>
    <t>环境设计</t>
  </si>
  <si>
    <t>1（二）</t>
  </si>
  <si>
    <t>服装与服饰设计</t>
  </si>
  <si>
    <t>产品设计</t>
  </si>
  <si>
    <t>10X除第一志愿外其他志愿填报率/当年除第一志愿外的的其他志愿最高填报率</t>
  </si>
  <si>
    <t>4/6</t>
  </si>
  <si>
    <t>2+4/6</t>
  </si>
  <si>
    <t>4/6</t>
  </si>
  <si>
    <t>专升本学生数</t>
  </si>
  <si>
    <t>留学生数</t>
  </si>
  <si>
    <t>1/4精品“离散数学”</t>
  </si>
  <si>
    <t>1(省重点)、1/4精品“离散数学”</t>
  </si>
  <si>
    <t>1/4精品“离散数学”</t>
  </si>
  <si>
    <t>1/4精品“离散数学”</t>
  </si>
  <si>
    <t>1（管理信息系统）</t>
  </si>
  <si>
    <t>每个班1分</t>
  </si>
  <si>
    <t>4/平台（已有国家平台则不再计分）</t>
  </si>
  <si>
    <t>加分</t>
  </si>
  <si>
    <t>专业基础</t>
  </si>
  <si>
    <t>减分</t>
  </si>
  <si>
    <t>专业声誉</t>
  </si>
  <si>
    <t>1(省重点、优势)、1/4精品"机械设计"</t>
  </si>
  <si>
    <t>1(省重点、特色)、1/4精品"机械设计"</t>
  </si>
  <si>
    <t>1/4精品"机械设计"</t>
  </si>
  <si>
    <t>1/2精品“女装设计”</t>
  </si>
  <si>
    <t>1/5(省重点、优势)、1/2精品“女装设计”</t>
  </si>
  <si>
    <t>1/2精品“生产与运作”、1/2精品“管理信息系统”</t>
  </si>
  <si>
    <t>电气工程及其自动化</t>
  </si>
  <si>
    <t>土木工程</t>
  </si>
  <si>
    <t>1（特色、卓越）</t>
  </si>
  <si>
    <t>1(省重点、优势、特色)、1精品“土力学”、1精品“钢结构设计”</t>
  </si>
  <si>
    <t>化学工程与工艺</t>
  </si>
  <si>
    <t>特优学风示范班数量</t>
  </si>
  <si>
    <t>3（化工制图，近代仪器分析及实验，物理化学A1）</t>
  </si>
  <si>
    <t>1（134班）</t>
  </si>
  <si>
    <t>1（供电工程A）</t>
  </si>
  <si>
    <t>3（材料力学，土木工程材料（双语），工程测量A、）</t>
  </si>
  <si>
    <t>1（二）</t>
  </si>
  <si>
    <t>2()</t>
  </si>
  <si>
    <t>1(省重点、优势)、1/6精品"物理化学"、1/6精品"有机化学"、1/6精品"无机及分析化学"、1/6精品"有机化学实验"</t>
  </si>
  <si>
    <t>1(省特色)、1/6精品"物理化学"、1/6精品"有机化学"、1/6精品"无机及分析化学"、1/6精品"有机化学实验"</t>
  </si>
  <si>
    <t>1(省特色)、1/6精品"物理化学"、1/6精品"有机化学"、1/6精品"无机及分析化学"、1/6精品"有机化学实验"</t>
  </si>
  <si>
    <t>1/6精品"物理化学"、1/6精品"有机化学"、1/6精品"无机及分析化学"、1/6精品"有机化学实验"</t>
  </si>
  <si>
    <t>1/6精品"物理化学"、1/6精品"有机化学"、1/6精品"无机及分析化学"、1/6精品"有机化学实验"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</si>
</sst>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36">
    <font>
      <sz val="12"/>
      <name val="宋体"/>
      <family val="0"/>
    </font>
    <font>
      <sz val="10"/>
      <name val="宋体"/>
      <family val="0"/>
    </font>
    <font>
      <sz val="9"/>
      <name val="楷体_GB2312"/>
      <family val="3"/>
    </font>
    <font>
      <sz val="12"/>
      <name val="楷体_GB2312"/>
      <family val="3"/>
    </font>
    <font>
      <sz val="12"/>
      <color indexed="2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color indexed="10"/>
      <name val="楷体_GB2312"/>
      <family val="3"/>
    </font>
    <font>
      <sz val="9"/>
      <color indexed="20"/>
      <name val="楷体_GB2312"/>
      <family val="3"/>
    </font>
    <font>
      <sz val="10"/>
      <color indexed="10"/>
      <name val="黑体"/>
      <family val="0"/>
    </font>
    <font>
      <sz val="10"/>
      <color indexed="20"/>
      <name val="黑体"/>
      <family val="0"/>
    </font>
    <font>
      <sz val="12"/>
      <color indexed="20"/>
      <name val="楷体_GB2312"/>
      <family val="3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color indexed="61"/>
      <name val="楷体_GB2312"/>
      <family val="3"/>
    </font>
    <font>
      <sz val="12"/>
      <color indexed="61"/>
      <name val="楷体_GB2312"/>
      <family val="3"/>
    </font>
    <font>
      <sz val="12"/>
      <color indexed="61"/>
      <name val="宋体"/>
      <family val="0"/>
    </font>
    <font>
      <sz val="10"/>
      <color indexed="40"/>
      <name val="黑体"/>
      <family val="0"/>
    </font>
    <font>
      <sz val="10"/>
      <color indexed="15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30" fillId="12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8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Alignment="1">
      <alignment vertical="center" wrapText="1"/>
    </xf>
    <xf numFmtId="176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176" fontId="34" fillId="0" borderId="10" xfId="0" applyNumberFormat="1" applyFont="1" applyBorder="1" applyAlignment="1" applyProtection="1">
      <alignment horizontal="center" vertical="center" wrapText="1"/>
      <protection locked="0"/>
    </xf>
    <xf numFmtId="176" fontId="35" fillId="0" borderId="10" xfId="0" applyNumberFormat="1" applyFont="1" applyBorder="1" applyAlignment="1" applyProtection="1">
      <alignment horizontal="center" vertical="center" wrapText="1"/>
      <protection locked="0"/>
    </xf>
    <xf numFmtId="176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quotePrefix="1">
      <alignment vertical="center" wrapText="1"/>
    </xf>
    <xf numFmtId="1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 quotePrefix="1">
      <alignment vertical="center"/>
    </xf>
    <xf numFmtId="49" fontId="7" fillId="0" borderId="10" xfId="0" applyNumberFormat="1" applyFont="1" applyBorder="1" applyAlignment="1">
      <alignment vertical="center"/>
    </xf>
    <xf numFmtId="10" fontId="7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N7">
      <selection activeCell="Z33" sqref="Z33"/>
    </sheetView>
  </sheetViews>
  <sheetFormatPr defaultColWidth="9.00390625" defaultRowHeight="14.25"/>
  <cols>
    <col min="1" max="1" width="3.00390625" style="0" customWidth="1"/>
    <col min="2" max="2" width="7.25390625" style="0" customWidth="1"/>
    <col min="3" max="3" width="8.125" style="0" customWidth="1"/>
    <col min="4" max="4" width="9.00390625" style="0" customWidth="1"/>
    <col min="5" max="5" width="8.625" style="0" customWidth="1"/>
    <col min="6" max="6" width="9.375" style="0" customWidth="1"/>
    <col min="7" max="10" width="8.625" style="0" customWidth="1"/>
    <col min="11" max="12" width="8.375" style="0" customWidth="1"/>
    <col min="13" max="14" width="7.625" style="0" customWidth="1"/>
    <col min="15" max="16" width="9.375" style="0" customWidth="1"/>
    <col min="17" max="17" width="13.00390625" style="44" customWidth="1"/>
    <col min="18" max="18" width="3.00390625" style="0" customWidth="1"/>
    <col min="19" max="20" width="4.00390625" style="0" customWidth="1"/>
    <col min="21" max="21" width="3.125" style="0" customWidth="1"/>
    <col min="22" max="22" width="5.375" style="0" customWidth="1"/>
    <col min="23" max="24" width="5.50390625" style="0" customWidth="1"/>
    <col min="25" max="25" width="4.00390625" style="0" customWidth="1"/>
    <col min="26" max="26" width="7.875" style="4" customWidth="1"/>
    <col min="27" max="27" width="7.25390625" style="0" customWidth="1"/>
    <col min="28" max="28" width="7.875" style="0" customWidth="1"/>
    <col min="29" max="29" width="7.25390625" style="0" customWidth="1"/>
    <col min="30" max="30" width="3.875" style="0" customWidth="1"/>
    <col min="31" max="31" width="19.75390625" style="5" customWidth="1"/>
    <col min="32" max="33" width="7.75390625" style="5" customWidth="1"/>
    <col min="34" max="34" width="4.875" style="0" customWidth="1"/>
    <col min="35" max="35" width="5.625" style="0" customWidth="1"/>
    <col min="36" max="36" width="4.875" style="0" customWidth="1"/>
    <col min="37" max="38" width="7.50390625" style="0" customWidth="1"/>
    <col min="39" max="39" width="7.25390625" style="0" customWidth="1"/>
    <col min="40" max="40" width="3.00390625" style="0" customWidth="1"/>
  </cols>
  <sheetData>
    <row r="1" spans="1:40" s="1" customFormat="1" ht="82.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104</v>
      </c>
      <c r="G1" s="6" t="s">
        <v>5</v>
      </c>
      <c r="H1" s="9" t="s">
        <v>6</v>
      </c>
      <c r="I1" s="6" t="s">
        <v>7</v>
      </c>
      <c r="J1" s="9" t="s">
        <v>8</v>
      </c>
      <c r="K1" s="6" t="s">
        <v>9</v>
      </c>
      <c r="L1" s="9" t="s">
        <v>10</v>
      </c>
      <c r="M1" s="6" t="s">
        <v>11</v>
      </c>
      <c r="N1" s="9" t="s">
        <v>12</v>
      </c>
      <c r="O1" s="6" t="s">
        <v>13</v>
      </c>
      <c r="P1" s="9" t="s">
        <v>14</v>
      </c>
      <c r="Q1" s="45" t="s">
        <v>120</v>
      </c>
      <c r="R1" s="6" t="s">
        <v>15</v>
      </c>
      <c r="S1" s="6" t="s">
        <v>16</v>
      </c>
      <c r="T1" s="6" t="s">
        <v>108</v>
      </c>
      <c r="U1" s="6" t="s">
        <v>109</v>
      </c>
      <c r="V1" s="6" t="s">
        <v>17</v>
      </c>
      <c r="W1" s="9" t="s">
        <v>18</v>
      </c>
      <c r="X1" s="6" t="s">
        <v>19</v>
      </c>
      <c r="Y1" s="9" t="s">
        <v>20</v>
      </c>
      <c r="Z1" s="19" t="s">
        <v>21</v>
      </c>
      <c r="AA1" s="9" t="s">
        <v>116</v>
      </c>
      <c r="AB1" s="46" t="s">
        <v>118</v>
      </c>
      <c r="AC1" s="6" t="s">
        <v>132</v>
      </c>
      <c r="AD1" s="9" t="s">
        <v>115</v>
      </c>
      <c r="AE1" s="6" t="s">
        <v>22</v>
      </c>
      <c r="AF1" s="9" t="s">
        <v>23</v>
      </c>
      <c r="AG1" s="46" t="s">
        <v>117</v>
      </c>
      <c r="AH1" s="6" t="s">
        <v>24</v>
      </c>
      <c r="AI1" s="23" t="s">
        <v>25</v>
      </c>
      <c r="AJ1" s="6" t="s">
        <v>26</v>
      </c>
      <c r="AK1" s="24" t="s">
        <v>27</v>
      </c>
      <c r="AL1" s="47" t="s">
        <v>119</v>
      </c>
      <c r="AM1" s="6" t="s">
        <v>28</v>
      </c>
      <c r="AN1" s="29" t="s">
        <v>29</v>
      </c>
    </row>
    <row r="2" spans="1:40" s="2" customFormat="1" ht="22.5">
      <c r="A2" s="10">
        <v>1</v>
      </c>
      <c r="B2" s="38" t="s">
        <v>30</v>
      </c>
      <c r="C2" s="12">
        <v>1.9667</v>
      </c>
      <c r="D2" s="13">
        <f aca="true" t="shared" si="0" ref="D2:D42">20*(C2/393.33%)</f>
        <v>10.000254239442707</v>
      </c>
      <c r="E2" s="12">
        <v>9.5</v>
      </c>
      <c r="F2" s="14">
        <f aca="true" t="shared" si="1" ref="F2:F42">10*(E2/1016.67%)</f>
        <v>9.34423165825686</v>
      </c>
      <c r="G2" s="12">
        <v>0.9344</v>
      </c>
      <c r="H2" s="14">
        <f aca="true" t="shared" si="2" ref="H2:H42">30*G2</f>
        <v>28.032</v>
      </c>
      <c r="I2" s="12">
        <v>0.7212999999999999</v>
      </c>
      <c r="J2" s="14">
        <f aca="true" t="shared" si="3" ref="J2:J42">5*I2</f>
        <v>3.6064999999999996</v>
      </c>
      <c r="K2" s="12">
        <v>0.5333</v>
      </c>
      <c r="L2" s="14">
        <f aca="true" t="shared" si="4" ref="L2:L42">5*K2</f>
        <v>2.6665</v>
      </c>
      <c r="M2" s="12">
        <v>0.8556999999999999</v>
      </c>
      <c r="N2" s="14">
        <f aca="true" t="shared" si="5" ref="N2:N42">10*M2</f>
        <v>8.556999999999999</v>
      </c>
      <c r="O2" s="14">
        <v>4024.51</v>
      </c>
      <c r="P2" s="14">
        <f aca="true" t="shared" si="6" ref="P2:P42">5*(O2/5005.95)</f>
        <v>4.019726525434733</v>
      </c>
      <c r="Q2" s="42">
        <f aca="true" t="shared" si="7" ref="Q2:Q42">D2+F2+H2+J2+L2+N2+P2</f>
        <v>66.2262124231343</v>
      </c>
      <c r="R2" s="11">
        <v>13</v>
      </c>
      <c r="S2" s="11">
        <v>173</v>
      </c>
      <c r="T2" s="11"/>
      <c r="U2" s="11"/>
      <c r="V2" s="13">
        <f aca="true" t="shared" si="8" ref="V2:V42">(S2+T2+U2*3)/R2</f>
        <v>13.307692307692308</v>
      </c>
      <c r="W2" s="13">
        <v>10</v>
      </c>
      <c r="X2" s="20" t="s">
        <v>31</v>
      </c>
      <c r="Y2" s="20">
        <v>5</v>
      </c>
      <c r="Z2" s="21" t="s">
        <v>32</v>
      </c>
      <c r="AA2" s="20">
        <v>0</v>
      </c>
      <c r="AB2" s="41">
        <f aca="true" t="shared" si="9" ref="AB2:AB42">W2+Y2+AA2</f>
        <v>15</v>
      </c>
      <c r="AC2" s="11"/>
      <c r="AD2" s="11"/>
      <c r="AE2" s="25" t="s">
        <v>33</v>
      </c>
      <c r="AF2" s="25">
        <v>0.5</v>
      </c>
      <c r="AG2" s="25">
        <f aca="true" t="shared" si="10" ref="AG2:AG42">AD2+AF2</f>
        <v>0.5</v>
      </c>
      <c r="AH2" s="11"/>
      <c r="AI2" s="11"/>
      <c r="AJ2" s="11"/>
      <c r="AK2" s="26"/>
      <c r="AL2" s="26">
        <f aca="true" t="shared" si="11" ref="AL2:AL42">AI2+AK2</f>
        <v>0</v>
      </c>
      <c r="AM2" s="36">
        <f aca="true" t="shared" si="12" ref="AM2:AM42">D2+F2+H2+J2+L2+N2+P2+W2+Y2+AA2+AD2+AF2+AI2+AK2</f>
        <v>81.7262124231343</v>
      </c>
      <c r="AN2" s="16">
        <v>1</v>
      </c>
    </row>
    <row r="3" spans="1:40" s="2" customFormat="1" ht="78.75">
      <c r="A3" s="10">
        <v>2</v>
      </c>
      <c r="B3" s="38" t="s">
        <v>34</v>
      </c>
      <c r="C3" s="12">
        <v>1.0332999999999999</v>
      </c>
      <c r="D3" s="13">
        <f t="shared" si="0"/>
        <v>5.254112322985788</v>
      </c>
      <c r="E3" s="12">
        <v>10.166699999999999</v>
      </c>
      <c r="F3" s="14">
        <f t="shared" si="1"/>
        <v>10</v>
      </c>
      <c r="G3" s="12">
        <v>0.9516</v>
      </c>
      <c r="H3" s="14">
        <f t="shared" si="2"/>
        <v>28.548000000000002</v>
      </c>
      <c r="I3" s="12">
        <v>0.8</v>
      </c>
      <c r="J3" s="14">
        <f t="shared" si="3"/>
        <v>4</v>
      </c>
      <c r="K3" s="12">
        <v>0.4949</v>
      </c>
      <c r="L3" s="14">
        <f t="shared" si="4"/>
        <v>2.4745</v>
      </c>
      <c r="M3" s="12">
        <v>0.8903</v>
      </c>
      <c r="N3" s="14">
        <f t="shared" si="5"/>
        <v>8.903</v>
      </c>
      <c r="O3" s="14">
        <v>4234.69</v>
      </c>
      <c r="P3" s="14">
        <f t="shared" si="6"/>
        <v>4.229656708516865</v>
      </c>
      <c r="Q3" s="42">
        <f t="shared" si="7"/>
        <v>63.40926903150265</v>
      </c>
      <c r="R3" s="11">
        <v>20</v>
      </c>
      <c r="S3" s="11">
        <v>344</v>
      </c>
      <c r="T3" s="11">
        <v>5</v>
      </c>
      <c r="U3" s="11">
        <v>43</v>
      </c>
      <c r="V3" s="13">
        <f t="shared" si="8"/>
        <v>23.9</v>
      </c>
      <c r="W3" s="13">
        <v>10</v>
      </c>
      <c r="X3" s="20"/>
      <c r="Y3" s="20"/>
      <c r="Z3" s="34" t="s">
        <v>113</v>
      </c>
      <c r="AA3" s="20">
        <v>1</v>
      </c>
      <c r="AB3" s="41">
        <f t="shared" si="9"/>
        <v>11</v>
      </c>
      <c r="AC3" s="11"/>
      <c r="AD3" s="11"/>
      <c r="AE3" s="25" t="s">
        <v>35</v>
      </c>
      <c r="AF3" s="25">
        <v>6</v>
      </c>
      <c r="AG3" s="25">
        <f t="shared" si="10"/>
        <v>6</v>
      </c>
      <c r="AH3" s="11"/>
      <c r="AI3" s="11"/>
      <c r="AJ3" s="11"/>
      <c r="AK3" s="26"/>
      <c r="AL3" s="26">
        <f t="shared" si="11"/>
        <v>0</v>
      </c>
      <c r="AM3" s="36">
        <f t="shared" si="12"/>
        <v>80.40926903150265</v>
      </c>
      <c r="AN3" s="16">
        <v>2</v>
      </c>
    </row>
    <row r="4" spans="1:40" s="2" customFormat="1" ht="11.25">
      <c r="A4" s="10">
        <v>3</v>
      </c>
      <c r="B4" s="38" t="s">
        <v>41</v>
      </c>
      <c r="C4" s="12">
        <v>3.9333</v>
      </c>
      <c r="D4" s="13">
        <f t="shared" si="0"/>
        <v>20</v>
      </c>
      <c r="E4" s="12">
        <v>5.4333</v>
      </c>
      <c r="F4" s="14">
        <f t="shared" si="1"/>
        <v>5.34421198619021</v>
      </c>
      <c r="G4" s="12">
        <v>0.9423</v>
      </c>
      <c r="H4" s="14">
        <f t="shared" si="2"/>
        <v>28.269000000000002</v>
      </c>
      <c r="I4" s="12">
        <v>0.7192000000000001</v>
      </c>
      <c r="J4" s="14">
        <f t="shared" si="3"/>
        <v>3.596</v>
      </c>
      <c r="K4" s="12">
        <v>0.7408</v>
      </c>
      <c r="L4" s="14">
        <f t="shared" si="4"/>
        <v>3.704</v>
      </c>
      <c r="M4" s="12">
        <v>0.8462000000000001</v>
      </c>
      <c r="N4" s="14">
        <f t="shared" si="5"/>
        <v>8.462</v>
      </c>
      <c r="O4" s="14">
        <v>3699.44</v>
      </c>
      <c r="P4" s="14">
        <f t="shared" si="6"/>
        <v>3.6950428989502493</v>
      </c>
      <c r="Q4" s="42">
        <f t="shared" si="7"/>
        <v>73.07025488514046</v>
      </c>
      <c r="R4" s="11">
        <v>9</v>
      </c>
      <c r="S4" s="11">
        <v>413</v>
      </c>
      <c r="T4" s="11"/>
      <c r="U4" s="11"/>
      <c r="V4" s="13">
        <f t="shared" si="8"/>
        <v>45.888888888888886</v>
      </c>
      <c r="W4" s="13">
        <v>5</v>
      </c>
      <c r="X4" s="20"/>
      <c r="Y4" s="20"/>
      <c r="Z4" s="21"/>
      <c r="AA4" s="20"/>
      <c r="AB4" s="41">
        <f t="shared" si="9"/>
        <v>5</v>
      </c>
      <c r="AC4" s="11" t="s">
        <v>42</v>
      </c>
      <c r="AD4" s="11">
        <v>1</v>
      </c>
      <c r="AE4" s="25"/>
      <c r="AF4" s="25"/>
      <c r="AG4" s="25">
        <f t="shared" si="10"/>
        <v>1</v>
      </c>
      <c r="AH4" s="11"/>
      <c r="AI4" s="11"/>
      <c r="AJ4" s="11"/>
      <c r="AK4" s="26"/>
      <c r="AL4" s="26">
        <f t="shared" si="11"/>
        <v>0</v>
      </c>
      <c r="AM4" s="36">
        <f t="shared" si="12"/>
        <v>79.07025488514046</v>
      </c>
      <c r="AN4" s="16">
        <v>3</v>
      </c>
    </row>
    <row r="5" spans="1:40" s="2" customFormat="1" ht="90">
      <c r="A5" s="10">
        <v>4</v>
      </c>
      <c r="B5" s="38" t="s">
        <v>39</v>
      </c>
      <c r="C5" s="12">
        <v>1.5</v>
      </c>
      <c r="D5" s="13">
        <f t="shared" si="0"/>
        <v>7.627183281214247</v>
      </c>
      <c r="E5" s="12">
        <v>6.1667</v>
      </c>
      <c r="F5" s="14">
        <f t="shared" si="1"/>
        <v>6.065586670207638</v>
      </c>
      <c r="G5" s="15">
        <v>0.9286</v>
      </c>
      <c r="H5" s="14">
        <f t="shared" si="2"/>
        <v>27.858</v>
      </c>
      <c r="I5" s="12">
        <v>0.8070999999999999</v>
      </c>
      <c r="J5" s="14">
        <f t="shared" si="3"/>
        <v>4.0355</v>
      </c>
      <c r="K5" s="12">
        <v>0.6231</v>
      </c>
      <c r="L5" s="14">
        <f t="shared" si="4"/>
        <v>3.1155</v>
      </c>
      <c r="M5" s="12">
        <v>0.9143000000000001</v>
      </c>
      <c r="N5" s="14">
        <f t="shared" si="5"/>
        <v>9.143</v>
      </c>
      <c r="O5" s="14">
        <v>3977.27</v>
      </c>
      <c r="P5" s="14">
        <f t="shared" si="6"/>
        <v>3.972542674217681</v>
      </c>
      <c r="Q5" s="42">
        <f t="shared" si="7"/>
        <v>61.81731262563956</v>
      </c>
      <c r="R5" s="11">
        <v>7</v>
      </c>
      <c r="S5" s="11">
        <v>109</v>
      </c>
      <c r="T5" s="11">
        <v>2</v>
      </c>
      <c r="U5" s="11"/>
      <c r="V5" s="13">
        <f t="shared" si="8"/>
        <v>15.857142857142858</v>
      </c>
      <c r="W5" s="13">
        <v>10</v>
      </c>
      <c r="X5" s="20"/>
      <c r="Y5" s="20"/>
      <c r="Z5" s="21"/>
      <c r="AA5" s="20"/>
      <c r="AB5" s="41">
        <f t="shared" si="9"/>
        <v>10</v>
      </c>
      <c r="AC5" s="11"/>
      <c r="AD5" s="11"/>
      <c r="AE5" s="25" t="s">
        <v>40</v>
      </c>
      <c r="AF5" s="25">
        <v>7</v>
      </c>
      <c r="AG5" s="25">
        <f t="shared" si="10"/>
        <v>7</v>
      </c>
      <c r="AH5" s="11"/>
      <c r="AI5" s="11"/>
      <c r="AJ5" s="11"/>
      <c r="AK5" s="26"/>
      <c r="AL5" s="26">
        <f t="shared" si="11"/>
        <v>0</v>
      </c>
      <c r="AM5" s="36">
        <f t="shared" si="12"/>
        <v>78.81731262563956</v>
      </c>
      <c r="AN5" s="16">
        <v>4</v>
      </c>
    </row>
    <row r="6" spans="1:40" s="2" customFormat="1" ht="22.5">
      <c r="A6" s="10">
        <v>5</v>
      </c>
      <c r="B6" s="38" t="s">
        <v>36</v>
      </c>
      <c r="C6" s="12">
        <v>1.4833</v>
      </c>
      <c r="D6" s="13">
        <f t="shared" si="0"/>
        <v>7.542267307350063</v>
      </c>
      <c r="E6" s="12">
        <v>9.2833</v>
      </c>
      <c r="F6" s="14">
        <f t="shared" si="1"/>
        <v>9.13108481611536</v>
      </c>
      <c r="G6" s="12">
        <v>0.9551999999999999</v>
      </c>
      <c r="H6" s="14">
        <f t="shared" si="2"/>
        <v>28.656</v>
      </c>
      <c r="I6" s="12">
        <v>0.7193999999999999</v>
      </c>
      <c r="J6" s="14">
        <f t="shared" si="3"/>
        <v>3.5969999999999995</v>
      </c>
      <c r="K6" s="12">
        <v>0.575</v>
      </c>
      <c r="L6" s="14">
        <f t="shared" si="4"/>
        <v>2.875</v>
      </c>
      <c r="M6" s="12">
        <v>0.8388</v>
      </c>
      <c r="N6" s="14">
        <f t="shared" si="5"/>
        <v>8.388</v>
      </c>
      <c r="O6" s="14">
        <v>4314.66</v>
      </c>
      <c r="P6" s="14">
        <f t="shared" si="6"/>
        <v>4.3095316573277795</v>
      </c>
      <c r="Q6" s="42">
        <f t="shared" si="7"/>
        <v>64.4988837807932</v>
      </c>
      <c r="R6" s="11">
        <v>15</v>
      </c>
      <c r="S6" s="11">
        <v>300</v>
      </c>
      <c r="T6" s="11"/>
      <c r="U6" s="11"/>
      <c r="V6" s="13">
        <f t="shared" si="8"/>
        <v>20</v>
      </c>
      <c r="W6" s="13">
        <v>10</v>
      </c>
      <c r="X6" s="20"/>
      <c r="Y6" s="20"/>
      <c r="Z6" s="21"/>
      <c r="AA6" s="20"/>
      <c r="AB6" s="41">
        <f t="shared" si="9"/>
        <v>10</v>
      </c>
      <c r="AC6" s="11" t="s">
        <v>37</v>
      </c>
      <c r="AD6" s="11">
        <v>1</v>
      </c>
      <c r="AE6" s="25" t="s">
        <v>38</v>
      </c>
      <c r="AF6" s="25">
        <v>2</v>
      </c>
      <c r="AG6" s="25">
        <f t="shared" si="10"/>
        <v>3</v>
      </c>
      <c r="AH6" s="11"/>
      <c r="AI6" s="11"/>
      <c r="AJ6" s="11"/>
      <c r="AK6" s="26"/>
      <c r="AL6" s="26">
        <f t="shared" si="11"/>
        <v>0</v>
      </c>
      <c r="AM6" s="36">
        <f t="shared" si="12"/>
        <v>77.4988837807932</v>
      </c>
      <c r="AN6" s="16">
        <v>5</v>
      </c>
    </row>
    <row r="7" spans="1:40" s="2" customFormat="1" ht="11.25">
      <c r="A7" s="10">
        <v>6</v>
      </c>
      <c r="B7" s="38" t="s">
        <v>45</v>
      </c>
      <c r="C7" s="15">
        <v>2.74</v>
      </c>
      <c r="D7" s="13">
        <f t="shared" si="0"/>
        <v>13.93232146035136</v>
      </c>
      <c r="E7" s="12">
        <v>3.74</v>
      </c>
      <c r="F7" s="14">
        <f t="shared" si="1"/>
        <v>3.6786764633558584</v>
      </c>
      <c r="G7" s="12">
        <v>0.9667</v>
      </c>
      <c r="H7" s="14">
        <f t="shared" si="2"/>
        <v>29.001</v>
      </c>
      <c r="I7" s="12">
        <v>0.8067</v>
      </c>
      <c r="J7" s="14">
        <f t="shared" si="3"/>
        <v>4.0335</v>
      </c>
      <c r="K7" s="12">
        <v>0.8448</v>
      </c>
      <c r="L7" s="14">
        <f t="shared" si="4"/>
        <v>4.224</v>
      </c>
      <c r="M7" s="12">
        <v>0.86</v>
      </c>
      <c r="N7" s="14">
        <f t="shared" si="5"/>
        <v>8.6</v>
      </c>
      <c r="O7" s="14">
        <v>4402.78</v>
      </c>
      <c r="P7" s="14">
        <f t="shared" si="6"/>
        <v>4.397546919166192</v>
      </c>
      <c r="Q7" s="42">
        <f t="shared" si="7"/>
        <v>67.86704484287343</v>
      </c>
      <c r="R7" s="11">
        <v>18</v>
      </c>
      <c r="S7" s="11">
        <v>338</v>
      </c>
      <c r="T7" s="11"/>
      <c r="U7" s="11">
        <v>3</v>
      </c>
      <c r="V7" s="13">
        <f t="shared" si="8"/>
        <v>19.27777777777778</v>
      </c>
      <c r="W7" s="13">
        <v>10</v>
      </c>
      <c r="X7" s="20"/>
      <c r="Y7" s="20"/>
      <c r="Z7" s="21"/>
      <c r="AA7" s="20"/>
      <c r="AB7" s="41">
        <f t="shared" si="9"/>
        <v>10</v>
      </c>
      <c r="AC7" s="11"/>
      <c r="AD7" s="11"/>
      <c r="AE7" s="25" t="s">
        <v>46</v>
      </c>
      <c r="AF7" s="25">
        <v>0.5</v>
      </c>
      <c r="AG7" s="25">
        <f t="shared" si="10"/>
        <v>0.5</v>
      </c>
      <c r="AH7" s="11"/>
      <c r="AI7" s="11"/>
      <c r="AJ7" s="11" t="s">
        <v>47</v>
      </c>
      <c r="AK7" s="26">
        <v>-1</v>
      </c>
      <c r="AL7" s="26">
        <f t="shared" si="11"/>
        <v>-1</v>
      </c>
      <c r="AM7" s="36">
        <f t="shared" si="12"/>
        <v>77.36704484287343</v>
      </c>
      <c r="AN7" s="16">
        <v>6</v>
      </c>
    </row>
    <row r="8" spans="1:40" s="2" customFormat="1" ht="112.5">
      <c r="A8" s="10">
        <v>7</v>
      </c>
      <c r="B8" s="38" t="s">
        <v>53</v>
      </c>
      <c r="C8" s="12">
        <v>0.6333</v>
      </c>
      <c r="D8" s="13">
        <f t="shared" si="0"/>
        <v>3.220196781328655</v>
      </c>
      <c r="E8" s="12">
        <v>4.0832999999999995</v>
      </c>
      <c r="F8" s="14">
        <f t="shared" si="1"/>
        <v>4.016347487385287</v>
      </c>
      <c r="G8" s="12">
        <v>0.9565</v>
      </c>
      <c r="H8" s="14">
        <f t="shared" si="2"/>
        <v>28.695</v>
      </c>
      <c r="I8" s="12">
        <v>0.8145</v>
      </c>
      <c r="J8" s="14">
        <f t="shared" si="3"/>
        <v>4.0725</v>
      </c>
      <c r="K8" s="12">
        <v>0.7424</v>
      </c>
      <c r="L8" s="14">
        <f t="shared" si="4"/>
        <v>3.7119999999999997</v>
      </c>
      <c r="M8" s="12">
        <v>0.9506999999999999</v>
      </c>
      <c r="N8" s="14">
        <f t="shared" si="5"/>
        <v>9.506999999999998</v>
      </c>
      <c r="O8" s="14">
        <v>4105.77</v>
      </c>
      <c r="P8" s="14">
        <f t="shared" si="6"/>
        <v>4.100889940970246</v>
      </c>
      <c r="Q8" s="42">
        <f t="shared" si="7"/>
        <v>57.32393420968419</v>
      </c>
      <c r="R8" s="11">
        <v>13</v>
      </c>
      <c r="S8" s="11">
        <v>314</v>
      </c>
      <c r="T8" s="11"/>
      <c r="U8" s="11"/>
      <c r="V8" s="13">
        <f t="shared" si="8"/>
        <v>24.153846153846153</v>
      </c>
      <c r="W8" s="13">
        <v>9</v>
      </c>
      <c r="X8" s="20"/>
      <c r="Y8" s="20"/>
      <c r="Z8" s="21"/>
      <c r="AA8" s="20"/>
      <c r="AB8" s="41">
        <f t="shared" si="9"/>
        <v>9</v>
      </c>
      <c r="AC8" s="11" t="s">
        <v>54</v>
      </c>
      <c r="AD8" s="11">
        <v>1</v>
      </c>
      <c r="AE8" s="25" t="s">
        <v>55</v>
      </c>
      <c r="AF8" s="25">
        <v>7.5</v>
      </c>
      <c r="AG8" s="25">
        <f t="shared" si="10"/>
        <v>8.5</v>
      </c>
      <c r="AH8" s="11"/>
      <c r="AI8" s="11"/>
      <c r="AJ8" s="11"/>
      <c r="AK8" s="26"/>
      <c r="AL8" s="26">
        <f t="shared" si="11"/>
        <v>0</v>
      </c>
      <c r="AM8" s="36">
        <f t="shared" si="12"/>
        <v>74.82393420968418</v>
      </c>
      <c r="AN8" s="16">
        <v>7</v>
      </c>
    </row>
    <row r="9" spans="1:40" s="2" customFormat="1" ht="29.25" customHeight="1">
      <c r="A9" s="10">
        <v>8</v>
      </c>
      <c r="B9" s="38" t="s">
        <v>43</v>
      </c>
      <c r="C9" s="12">
        <v>2.0805000000000002</v>
      </c>
      <c r="D9" s="13">
        <f t="shared" si="0"/>
        <v>10.578903211044162</v>
      </c>
      <c r="E9" s="12">
        <v>7.0920000000000005</v>
      </c>
      <c r="F9" s="14">
        <f t="shared" si="1"/>
        <v>6.975714833721858</v>
      </c>
      <c r="G9" s="12">
        <v>0.9743999999999999</v>
      </c>
      <c r="H9" s="14">
        <f t="shared" si="2"/>
        <v>29.232</v>
      </c>
      <c r="I9" s="12">
        <v>0.7282</v>
      </c>
      <c r="J9" s="14">
        <f t="shared" si="3"/>
        <v>3.641</v>
      </c>
      <c r="K9" s="12">
        <v>0.5868</v>
      </c>
      <c r="L9" s="14">
        <f t="shared" si="4"/>
        <v>2.934</v>
      </c>
      <c r="M9" s="12">
        <v>0.8462000000000001</v>
      </c>
      <c r="N9" s="14">
        <f t="shared" si="5"/>
        <v>8.462</v>
      </c>
      <c r="O9" s="14">
        <v>4113.64</v>
      </c>
      <c r="P9" s="14">
        <f t="shared" si="6"/>
        <v>4.1087505868017065</v>
      </c>
      <c r="Q9" s="42">
        <f t="shared" si="7"/>
        <v>65.93236863156771</v>
      </c>
      <c r="R9" s="11">
        <v>10</v>
      </c>
      <c r="S9" s="11">
        <v>454</v>
      </c>
      <c r="T9" s="11"/>
      <c r="U9" s="11">
        <v>173</v>
      </c>
      <c r="V9" s="13">
        <f t="shared" si="8"/>
        <v>97.3</v>
      </c>
      <c r="W9" s="13">
        <v>3</v>
      </c>
      <c r="X9" s="20"/>
      <c r="Y9" s="20"/>
      <c r="Z9" s="21" t="s">
        <v>44</v>
      </c>
      <c r="AA9" s="20">
        <v>4</v>
      </c>
      <c r="AB9" s="41">
        <f t="shared" si="9"/>
        <v>7</v>
      </c>
      <c r="AC9" s="11"/>
      <c r="AD9" s="11"/>
      <c r="AE9" s="25" t="s">
        <v>33</v>
      </c>
      <c r="AF9" s="25">
        <v>0.5</v>
      </c>
      <c r="AG9" s="25">
        <f t="shared" si="10"/>
        <v>0.5</v>
      </c>
      <c r="AH9" s="11"/>
      <c r="AI9" s="11"/>
      <c r="AJ9" s="11"/>
      <c r="AK9" s="26"/>
      <c r="AL9" s="26">
        <f t="shared" si="11"/>
        <v>0</v>
      </c>
      <c r="AM9" s="36">
        <f t="shared" si="12"/>
        <v>73.43236863156771</v>
      </c>
      <c r="AN9" s="16">
        <v>8</v>
      </c>
    </row>
    <row r="10" spans="1:40" s="2" customFormat="1" ht="63" customHeight="1">
      <c r="A10" s="10">
        <v>9</v>
      </c>
      <c r="B10" s="48" t="s">
        <v>127</v>
      </c>
      <c r="C10" s="49">
        <v>0.9309</v>
      </c>
      <c r="D10" s="50">
        <f t="shared" si="0"/>
        <v>4.7334299443215615</v>
      </c>
      <c r="E10" s="49">
        <v>3.3902</v>
      </c>
      <c r="F10" s="51">
        <f t="shared" si="1"/>
        <v>3.3346120176655165</v>
      </c>
      <c r="G10" s="49">
        <v>0.9545</v>
      </c>
      <c r="H10" s="51">
        <f t="shared" si="2"/>
        <v>28.635</v>
      </c>
      <c r="I10" s="49">
        <v>0.7727</v>
      </c>
      <c r="J10" s="51">
        <f t="shared" si="3"/>
        <v>3.8635</v>
      </c>
      <c r="K10" s="49">
        <v>0.5771</v>
      </c>
      <c r="L10" s="51">
        <f t="shared" si="4"/>
        <v>2.8854999999999995</v>
      </c>
      <c r="M10" s="49">
        <v>0.8564</v>
      </c>
      <c r="N10" s="51">
        <f t="shared" si="5"/>
        <v>8.564</v>
      </c>
      <c r="O10" s="51">
        <v>3944.44</v>
      </c>
      <c r="P10" s="51">
        <f t="shared" si="6"/>
        <v>3.9397516954823764</v>
      </c>
      <c r="Q10" s="42">
        <f t="shared" si="7"/>
        <v>55.955793657469464</v>
      </c>
      <c r="R10" s="52">
        <v>19</v>
      </c>
      <c r="S10" s="52">
        <v>498</v>
      </c>
      <c r="T10" s="52"/>
      <c r="U10" s="52"/>
      <c r="V10" s="50">
        <f t="shared" si="8"/>
        <v>26.210526315789473</v>
      </c>
      <c r="W10" s="50">
        <v>8</v>
      </c>
      <c r="X10" s="34" t="s">
        <v>31</v>
      </c>
      <c r="Y10" s="34">
        <v>5</v>
      </c>
      <c r="Z10" s="34" t="s">
        <v>32</v>
      </c>
      <c r="AA10" s="34">
        <v>0</v>
      </c>
      <c r="AB10" s="41">
        <f t="shared" si="9"/>
        <v>13</v>
      </c>
      <c r="AC10" s="52" t="s">
        <v>134</v>
      </c>
      <c r="AD10" s="52">
        <v>1</v>
      </c>
      <c r="AE10" s="35" t="s">
        <v>135</v>
      </c>
      <c r="AF10" s="35">
        <v>0.5</v>
      </c>
      <c r="AG10" s="25">
        <f t="shared" si="10"/>
        <v>1.5</v>
      </c>
      <c r="AH10" s="52"/>
      <c r="AI10" s="52"/>
      <c r="AJ10" s="52"/>
      <c r="AK10" s="53"/>
      <c r="AL10" s="26">
        <f t="shared" si="11"/>
        <v>0</v>
      </c>
      <c r="AM10" s="36">
        <f t="shared" si="12"/>
        <v>70.45579365746946</v>
      </c>
      <c r="AN10" s="16">
        <v>9</v>
      </c>
    </row>
    <row r="11" spans="1:40" s="2" customFormat="1" ht="185.25" customHeight="1">
      <c r="A11" s="10">
        <v>10</v>
      </c>
      <c r="B11" s="39" t="s">
        <v>56</v>
      </c>
      <c r="C11" s="12">
        <v>1.1667</v>
      </c>
      <c r="D11" s="13">
        <f t="shared" si="0"/>
        <v>5.932423156128443</v>
      </c>
      <c r="E11" s="12">
        <v>2.18</v>
      </c>
      <c r="F11" s="14">
        <f t="shared" si="1"/>
        <v>2.144255264736837</v>
      </c>
      <c r="G11" s="12">
        <v>0.9686</v>
      </c>
      <c r="H11" s="14">
        <f t="shared" si="2"/>
        <v>29.058</v>
      </c>
      <c r="I11" s="12">
        <v>0.7731</v>
      </c>
      <c r="J11" s="14">
        <f t="shared" si="3"/>
        <v>3.8655</v>
      </c>
      <c r="K11" s="12">
        <v>0.638</v>
      </c>
      <c r="L11" s="14">
        <f t="shared" si="4"/>
        <v>3.19</v>
      </c>
      <c r="M11" s="12">
        <v>0.8628</v>
      </c>
      <c r="N11" s="14">
        <f t="shared" si="5"/>
        <v>8.628</v>
      </c>
      <c r="O11" s="14">
        <v>3869.62</v>
      </c>
      <c r="P11" s="14">
        <f t="shared" si="6"/>
        <v>3.865020625455708</v>
      </c>
      <c r="Q11" s="42">
        <f t="shared" si="7"/>
        <v>56.68319904632098</v>
      </c>
      <c r="R11" s="11">
        <v>25</v>
      </c>
      <c r="S11" s="11">
        <v>606</v>
      </c>
      <c r="T11" s="11">
        <v>96</v>
      </c>
      <c r="U11" s="11">
        <v>2</v>
      </c>
      <c r="V11" s="13">
        <f t="shared" si="8"/>
        <v>28.32</v>
      </c>
      <c r="W11" s="13">
        <v>8</v>
      </c>
      <c r="X11" s="20" t="s">
        <v>31</v>
      </c>
      <c r="Y11" s="20">
        <v>5</v>
      </c>
      <c r="Z11" s="21" t="s">
        <v>121</v>
      </c>
      <c r="AA11" s="20">
        <v>0</v>
      </c>
      <c r="AB11" s="41">
        <f t="shared" si="9"/>
        <v>13</v>
      </c>
      <c r="AC11" s="11" t="s">
        <v>37</v>
      </c>
      <c r="AD11" s="11">
        <v>1</v>
      </c>
      <c r="AE11" s="25" t="s">
        <v>57</v>
      </c>
      <c r="AF11" s="25">
        <v>0.5</v>
      </c>
      <c r="AG11" s="25">
        <f t="shared" si="10"/>
        <v>1.5</v>
      </c>
      <c r="AH11" s="11">
        <v>1</v>
      </c>
      <c r="AI11" s="11">
        <v>-1</v>
      </c>
      <c r="AJ11" s="11"/>
      <c r="AK11" s="26"/>
      <c r="AL11" s="26">
        <f t="shared" si="11"/>
        <v>-1</v>
      </c>
      <c r="AM11" s="36">
        <f t="shared" si="12"/>
        <v>70.18319904632098</v>
      </c>
      <c r="AN11" s="16">
        <v>10</v>
      </c>
    </row>
    <row r="12" spans="1:40" s="2" customFormat="1" ht="123.75">
      <c r="A12" s="10">
        <v>11</v>
      </c>
      <c r="B12" s="38" t="s">
        <v>50</v>
      </c>
      <c r="C12" s="12">
        <v>0.1727</v>
      </c>
      <c r="D12" s="13">
        <f t="shared" si="0"/>
        <v>0.878143035110467</v>
      </c>
      <c r="E12" s="12">
        <v>3.3182</v>
      </c>
      <c r="F12" s="14">
        <f t="shared" si="1"/>
        <v>3.263792577729254</v>
      </c>
      <c r="G12" s="15">
        <v>1</v>
      </c>
      <c r="H12" s="14">
        <f t="shared" si="2"/>
        <v>30</v>
      </c>
      <c r="I12" s="12">
        <v>0.8364</v>
      </c>
      <c r="J12" s="14">
        <f t="shared" si="3"/>
        <v>4.182</v>
      </c>
      <c r="K12" s="12">
        <v>0.5636</v>
      </c>
      <c r="L12" s="14">
        <f t="shared" si="4"/>
        <v>2.818</v>
      </c>
      <c r="M12" s="12">
        <v>0.9394</v>
      </c>
      <c r="N12" s="14">
        <f t="shared" si="5"/>
        <v>9.394</v>
      </c>
      <c r="O12" s="14">
        <v>4195.31</v>
      </c>
      <c r="P12" s="14">
        <f t="shared" si="6"/>
        <v>4.1903235150171305</v>
      </c>
      <c r="Q12" s="42">
        <f t="shared" si="7"/>
        <v>54.72625912785685</v>
      </c>
      <c r="R12" s="11">
        <v>9</v>
      </c>
      <c r="S12" s="11">
        <v>195</v>
      </c>
      <c r="T12" s="11"/>
      <c r="U12" s="11"/>
      <c r="V12" s="13">
        <f t="shared" si="8"/>
        <v>21.666666666666668</v>
      </c>
      <c r="W12" s="13">
        <v>10</v>
      </c>
      <c r="X12" s="20" t="s">
        <v>31</v>
      </c>
      <c r="Y12" s="20">
        <v>5</v>
      </c>
      <c r="Z12" s="34" t="s">
        <v>140</v>
      </c>
      <c r="AA12" s="20">
        <v>0</v>
      </c>
      <c r="AB12" s="41">
        <f t="shared" si="9"/>
        <v>15</v>
      </c>
      <c r="AC12" s="11" t="s">
        <v>51</v>
      </c>
      <c r="AD12" s="11">
        <v>1</v>
      </c>
      <c r="AE12" s="25" t="s">
        <v>52</v>
      </c>
      <c r="AF12" s="25">
        <v>2</v>
      </c>
      <c r="AG12" s="25">
        <f t="shared" si="10"/>
        <v>3</v>
      </c>
      <c r="AH12" s="11">
        <v>3</v>
      </c>
      <c r="AI12" s="11">
        <v>-3</v>
      </c>
      <c r="AJ12" s="11"/>
      <c r="AK12" s="26"/>
      <c r="AL12" s="26">
        <f t="shared" si="11"/>
        <v>-3</v>
      </c>
      <c r="AM12" s="36">
        <f t="shared" si="12"/>
        <v>69.72625912785685</v>
      </c>
      <c r="AN12" s="16">
        <v>11</v>
      </c>
    </row>
    <row r="13" spans="1:40" s="2" customFormat="1" ht="45">
      <c r="A13" s="10">
        <v>12</v>
      </c>
      <c r="B13" s="39" t="s">
        <v>64</v>
      </c>
      <c r="C13" s="12">
        <v>1.1667</v>
      </c>
      <c r="D13" s="13">
        <f t="shared" si="0"/>
        <v>5.932423156128443</v>
      </c>
      <c r="E13" s="12">
        <v>2.18</v>
      </c>
      <c r="F13" s="14">
        <f t="shared" si="1"/>
        <v>2.144255264736837</v>
      </c>
      <c r="G13" s="12">
        <v>0.9091</v>
      </c>
      <c r="H13" s="14">
        <f t="shared" si="2"/>
        <v>27.273</v>
      </c>
      <c r="I13" s="12">
        <v>0.8</v>
      </c>
      <c r="J13" s="14">
        <f t="shared" si="3"/>
        <v>4</v>
      </c>
      <c r="K13" s="12">
        <v>0.56</v>
      </c>
      <c r="L13" s="14">
        <f t="shared" si="4"/>
        <v>2.8000000000000003</v>
      </c>
      <c r="M13" s="12">
        <v>0.8818</v>
      </c>
      <c r="N13" s="14">
        <f t="shared" si="5"/>
        <v>8.818</v>
      </c>
      <c r="O13" s="14">
        <v>3875</v>
      </c>
      <c r="P13" s="14">
        <f t="shared" si="6"/>
        <v>3.8703942308652706</v>
      </c>
      <c r="Q13" s="42">
        <f t="shared" si="7"/>
        <v>54.83807265173055</v>
      </c>
      <c r="R13" s="11">
        <v>11</v>
      </c>
      <c r="S13" s="11">
        <v>270</v>
      </c>
      <c r="T13" s="11"/>
      <c r="U13" s="11"/>
      <c r="V13" s="13">
        <f t="shared" si="8"/>
        <v>24.545454545454547</v>
      </c>
      <c r="W13" s="13">
        <v>9</v>
      </c>
      <c r="X13" s="20"/>
      <c r="Y13" s="20"/>
      <c r="Z13" s="21" t="s">
        <v>122</v>
      </c>
      <c r="AA13" s="20">
        <v>4</v>
      </c>
      <c r="AB13" s="41">
        <f t="shared" si="9"/>
        <v>13</v>
      </c>
      <c r="AC13" s="11"/>
      <c r="AD13" s="11"/>
      <c r="AE13" s="25" t="s">
        <v>57</v>
      </c>
      <c r="AF13" s="25">
        <v>0.5</v>
      </c>
      <c r="AG13" s="25">
        <f t="shared" si="10"/>
        <v>0.5</v>
      </c>
      <c r="AH13" s="11"/>
      <c r="AI13" s="11"/>
      <c r="AJ13" s="11"/>
      <c r="AK13" s="26"/>
      <c r="AL13" s="26">
        <f t="shared" si="11"/>
        <v>0</v>
      </c>
      <c r="AM13" s="36">
        <f t="shared" si="12"/>
        <v>68.33807265173056</v>
      </c>
      <c r="AN13" s="16">
        <v>12</v>
      </c>
    </row>
    <row r="14" spans="1:40" s="2" customFormat="1" ht="67.5">
      <c r="A14" s="10">
        <v>13</v>
      </c>
      <c r="B14" s="38" t="s">
        <v>48</v>
      </c>
      <c r="C14" s="12">
        <v>0.5667</v>
      </c>
      <c r="D14" s="13">
        <f t="shared" si="0"/>
        <v>2.881549843642743</v>
      </c>
      <c r="E14" s="12">
        <v>7.4167</v>
      </c>
      <c r="F14" s="14">
        <f t="shared" si="1"/>
        <v>7.295090835767752</v>
      </c>
      <c r="G14" s="12">
        <v>0.9556</v>
      </c>
      <c r="H14" s="14">
        <f t="shared" si="2"/>
        <v>28.668</v>
      </c>
      <c r="I14" s="12">
        <v>0.7778</v>
      </c>
      <c r="J14" s="14">
        <f t="shared" si="3"/>
        <v>3.8890000000000002</v>
      </c>
      <c r="K14" s="12">
        <v>0.586</v>
      </c>
      <c r="L14" s="14">
        <f t="shared" si="4"/>
        <v>2.9299999999999997</v>
      </c>
      <c r="M14" s="12">
        <v>0.8667</v>
      </c>
      <c r="N14" s="14">
        <f t="shared" si="5"/>
        <v>8.667</v>
      </c>
      <c r="O14" s="14">
        <v>4118.42</v>
      </c>
      <c r="P14" s="14">
        <f t="shared" si="6"/>
        <v>4.113524905362619</v>
      </c>
      <c r="Q14" s="42">
        <f t="shared" si="7"/>
        <v>58.44416558477312</v>
      </c>
      <c r="R14" s="11">
        <v>9</v>
      </c>
      <c r="S14" s="11">
        <v>225</v>
      </c>
      <c r="T14" s="11"/>
      <c r="U14" s="11"/>
      <c r="V14" s="13">
        <f t="shared" si="8"/>
        <v>25</v>
      </c>
      <c r="W14" s="13">
        <v>9</v>
      </c>
      <c r="X14" s="20"/>
      <c r="Y14" s="20"/>
      <c r="Z14" s="21" t="s">
        <v>126</v>
      </c>
      <c r="AA14" s="20">
        <v>2</v>
      </c>
      <c r="AB14" s="41">
        <f t="shared" si="9"/>
        <v>11</v>
      </c>
      <c r="AC14" s="11"/>
      <c r="AD14" s="11"/>
      <c r="AE14" s="25" t="s">
        <v>49</v>
      </c>
      <c r="AF14" s="25">
        <v>2</v>
      </c>
      <c r="AG14" s="25">
        <f t="shared" si="10"/>
        <v>2</v>
      </c>
      <c r="AH14" s="11">
        <v>4</v>
      </c>
      <c r="AI14" s="11">
        <v>-4</v>
      </c>
      <c r="AJ14" s="11"/>
      <c r="AK14" s="26"/>
      <c r="AL14" s="26">
        <f t="shared" si="11"/>
        <v>-4</v>
      </c>
      <c r="AM14" s="36">
        <f t="shared" si="12"/>
        <v>67.44416558477312</v>
      </c>
      <c r="AN14" s="16">
        <v>13</v>
      </c>
    </row>
    <row r="15" spans="1:40" s="2" customFormat="1" ht="96" customHeight="1">
      <c r="A15" s="10">
        <v>14</v>
      </c>
      <c r="B15" s="38" t="s">
        <v>65</v>
      </c>
      <c r="C15" s="12">
        <v>0.9309000000000001</v>
      </c>
      <c r="D15" s="13">
        <f t="shared" si="0"/>
        <v>4.733429944321562</v>
      </c>
      <c r="E15" s="12">
        <v>3.3901999999999997</v>
      </c>
      <c r="F15" s="14">
        <f t="shared" si="1"/>
        <v>3.334612017665516</v>
      </c>
      <c r="G15" s="12">
        <v>0.9529000000000001</v>
      </c>
      <c r="H15" s="14">
        <f t="shared" si="2"/>
        <v>28.587000000000003</v>
      </c>
      <c r="I15" s="12">
        <v>0.7387999999999999</v>
      </c>
      <c r="J15" s="14">
        <f t="shared" si="3"/>
        <v>3.6939999999999995</v>
      </c>
      <c r="K15" s="12">
        <v>0.5654</v>
      </c>
      <c r="L15" s="14">
        <f t="shared" si="4"/>
        <v>2.827</v>
      </c>
      <c r="M15" s="12">
        <v>0.8588</v>
      </c>
      <c r="N15" s="14">
        <f t="shared" si="5"/>
        <v>8.588000000000001</v>
      </c>
      <c r="O15" s="14">
        <v>4040.44</v>
      </c>
      <c r="P15" s="14">
        <f t="shared" si="6"/>
        <v>4.0356375912663935</v>
      </c>
      <c r="Q15" s="42">
        <f t="shared" si="7"/>
        <v>55.799679553253476</v>
      </c>
      <c r="R15" s="11">
        <v>15</v>
      </c>
      <c r="S15" s="11">
        <v>441</v>
      </c>
      <c r="T15" s="11"/>
      <c r="U15" s="11"/>
      <c r="V15" s="13">
        <f t="shared" si="8"/>
        <v>29.4</v>
      </c>
      <c r="W15" s="13">
        <v>8</v>
      </c>
      <c r="X15" s="20"/>
      <c r="Y15" s="20"/>
      <c r="Z15" s="21" t="s">
        <v>66</v>
      </c>
      <c r="AA15" s="20">
        <v>4</v>
      </c>
      <c r="AB15" s="41">
        <f t="shared" si="9"/>
        <v>12</v>
      </c>
      <c r="AC15" s="11"/>
      <c r="AD15" s="11"/>
      <c r="AE15" s="25" t="s">
        <v>67</v>
      </c>
      <c r="AF15" s="25">
        <v>0.5</v>
      </c>
      <c r="AG15" s="25">
        <f t="shared" si="10"/>
        <v>0.5</v>
      </c>
      <c r="AH15" s="11">
        <v>1</v>
      </c>
      <c r="AI15" s="11">
        <v>-1</v>
      </c>
      <c r="AJ15" s="11"/>
      <c r="AK15" s="26"/>
      <c r="AL15" s="26">
        <f t="shared" si="11"/>
        <v>-1</v>
      </c>
      <c r="AM15" s="36">
        <f t="shared" si="12"/>
        <v>67.29967955325347</v>
      </c>
      <c r="AN15" s="16">
        <v>14</v>
      </c>
    </row>
    <row r="16" spans="1:40" s="2" customFormat="1" ht="34.5" customHeight="1">
      <c r="A16" s="10">
        <v>15</v>
      </c>
      <c r="B16" s="40" t="s">
        <v>63</v>
      </c>
      <c r="C16" s="12">
        <v>0.5667</v>
      </c>
      <c r="D16" s="13">
        <f t="shared" si="0"/>
        <v>2.881549843642743</v>
      </c>
      <c r="E16" s="12">
        <v>3.6</v>
      </c>
      <c r="F16" s="14">
        <f t="shared" si="1"/>
        <v>3.540971996813126</v>
      </c>
      <c r="G16" s="12">
        <v>0.9773000000000001</v>
      </c>
      <c r="H16" s="14">
        <f t="shared" si="2"/>
        <v>29.319000000000003</v>
      </c>
      <c r="I16" s="12">
        <v>0.6727</v>
      </c>
      <c r="J16" s="14">
        <f t="shared" si="3"/>
        <v>3.3634999999999997</v>
      </c>
      <c r="K16" s="12">
        <v>0.5256000000000001</v>
      </c>
      <c r="L16" s="14">
        <f t="shared" si="4"/>
        <v>2.628</v>
      </c>
      <c r="M16" s="12">
        <v>0.8181999999999999</v>
      </c>
      <c r="N16" s="14">
        <f t="shared" si="5"/>
        <v>8.181999999999999</v>
      </c>
      <c r="O16" s="14">
        <v>3845.59</v>
      </c>
      <c r="P16" s="14">
        <f t="shared" si="6"/>
        <v>3.841019187167271</v>
      </c>
      <c r="Q16" s="42">
        <f t="shared" si="7"/>
        <v>53.75604102762315</v>
      </c>
      <c r="R16" s="11">
        <v>11</v>
      </c>
      <c r="S16" s="11">
        <v>229</v>
      </c>
      <c r="T16" s="11"/>
      <c r="U16" s="11"/>
      <c r="V16" s="13">
        <f t="shared" si="8"/>
        <v>20.818181818181817</v>
      </c>
      <c r="W16" s="13">
        <v>10</v>
      </c>
      <c r="X16" s="20"/>
      <c r="Y16" s="20"/>
      <c r="Z16" s="21" t="s">
        <v>124</v>
      </c>
      <c r="AA16" s="20">
        <v>2</v>
      </c>
      <c r="AB16" s="41">
        <f t="shared" si="9"/>
        <v>12</v>
      </c>
      <c r="AC16" s="11" t="s">
        <v>59</v>
      </c>
      <c r="AD16" s="11">
        <v>1</v>
      </c>
      <c r="AE16" s="25"/>
      <c r="AF16" s="25"/>
      <c r="AG16" s="25">
        <f t="shared" si="10"/>
        <v>1</v>
      </c>
      <c r="AH16" s="11"/>
      <c r="AI16" s="11"/>
      <c r="AJ16" s="11"/>
      <c r="AK16" s="26"/>
      <c r="AL16" s="26">
        <f t="shared" si="11"/>
        <v>0</v>
      </c>
      <c r="AM16" s="36">
        <f t="shared" si="12"/>
        <v>66.75604102762316</v>
      </c>
      <c r="AN16" s="16">
        <v>15</v>
      </c>
    </row>
    <row r="17" spans="1:40" s="2" customFormat="1" ht="22.5">
      <c r="A17" s="10">
        <v>16</v>
      </c>
      <c r="B17" s="40" t="s">
        <v>68</v>
      </c>
      <c r="C17" s="12">
        <v>0.4833</v>
      </c>
      <c r="D17" s="13">
        <f t="shared" si="0"/>
        <v>2.4574784532072305</v>
      </c>
      <c r="E17" s="12">
        <v>3.1833</v>
      </c>
      <c r="F17" s="14">
        <f t="shared" si="1"/>
        <v>3.1311044881820065</v>
      </c>
      <c r="G17" s="12">
        <v>0.9762000000000001</v>
      </c>
      <c r="H17" s="14">
        <f t="shared" si="2"/>
        <v>29.286</v>
      </c>
      <c r="I17" s="12">
        <v>0.8523999999999999</v>
      </c>
      <c r="J17" s="14">
        <f t="shared" si="3"/>
        <v>4.262</v>
      </c>
      <c r="K17" s="12">
        <v>0.7854000000000001</v>
      </c>
      <c r="L17" s="14">
        <f t="shared" si="4"/>
        <v>3.9270000000000005</v>
      </c>
      <c r="M17" s="12">
        <v>0.9333</v>
      </c>
      <c r="N17" s="14">
        <f t="shared" si="5"/>
        <v>9.333</v>
      </c>
      <c r="O17" s="14">
        <v>3833.33</v>
      </c>
      <c r="P17" s="14">
        <f t="shared" si="6"/>
        <v>3.8287737592265203</v>
      </c>
      <c r="Q17" s="42">
        <f t="shared" si="7"/>
        <v>56.225356700615755</v>
      </c>
      <c r="R17" s="11">
        <v>9</v>
      </c>
      <c r="S17" s="11">
        <v>183</v>
      </c>
      <c r="T17" s="11"/>
      <c r="U17" s="11"/>
      <c r="V17" s="13">
        <f t="shared" si="8"/>
        <v>20.333333333333332</v>
      </c>
      <c r="W17" s="13">
        <v>10</v>
      </c>
      <c r="X17" s="20"/>
      <c r="Y17" s="20"/>
      <c r="Z17" s="21"/>
      <c r="AA17" s="20"/>
      <c r="AB17" s="41">
        <f t="shared" si="9"/>
        <v>10</v>
      </c>
      <c r="AC17" s="11"/>
      <c r="AD17" s="11"/>
      <c r="AE17" s="25" t="s">
        <v>69</v>
      </c>
      <c r="AF17" s="25">
        <v>0.5</v>
      </c>
      <c r="AG17" s="25">
        <f t="shared" si="10"/>
        <v>0.5</v>
      </c>
      <c r="AH17" s="11"/>
      <c r="AI17" s="11"/>
      <c r="AJ17" s="11"/>
      <c r="AK17" s="26"/>
      <c r="AL17" s="26">
        <f t="shared" si="11"/>
        <v>0</v>
      </c>
      <c r="AM17" s="36">
        <f t="shared" si="12"/>
        <v>66.72535670061575</v>
      </c>
      <c r="AN17" s="16">
        <v>16</v>
      </c>
    </row>
    <row r="18" spans="1:40" s="2" customFormat="1" ht="31.5" customHeight="1">
      <c r="A18" s="10">
        <v>17</v>
      </c>
      <c r="B18" s="38" t="s">
        <v>58</v>
      </c>
      <c r="C18" s="12">
        <v>1</v>
      </c>
      <c r="D18" s="13">
        <f t="shared" si="0"/>
        <v>5.0847888541428325</v>
      </c>
      <c r="E18" s="12">
        <v>2.315</v>
      </c>
      <c r="F18" s="14">
        <f t="shared" si="1"/>
        <v>2.2770417146173294</v>
      </c>
      <c r="G18" s="12">
        <v>0.9649</v>
      </c>
      <c r="H18" s="14">
        <f t="shared" si="2"/>
        <v>28.947</v>
      </c>
      <c r="I18" s="12">
        <v>0.7351000000000001</v>
      </c>
      <c r="J18" s="14">
        <f t="shared" si="3"/>
        <v>3.6755000000000004</v>
      </c>
      <c r="K18" s="12">
        <v>0.5727</v>
      </c>
      <c r="L18" s="14">
        <f t="shared" si="4"/>
        <v>2.8635</v>
      </c>
      <c r="M18" s="12">
        <v>0.8561</v>
      </c>
      <c r="N18" s="14">
        <f t="shared" si="5"/>
        <v>8.561</v>
      </c>
      <c r="O18" s="14">
        <v>4451.03</v>
      </c>
      <c r="P18" s="14">
        <f t="shared" si="6"/>
        <v>4.4457395699118045</v>
      </c>
      <c r="Q18" s="42">
        <f t="shared" si="7"/>
        <v>55.85457013867196</v>
      </c>
      <c r="R18" s="11">
        <v>18</v>
      </c>
      <c r="S18" s="11">
        <v>396</v>
      </c>
      <c r="T18" s="11"/>
      <c r="U18" s="11">
        <v>127</v>
      </c>
      <c r="V18" s="13">
        <f t="shared" si="8"/>
        <v>43.166666666666664</v>
      </c>
      <c r="W18" s="13">
        <v>5</v>
      </c>
      <c r="X18" s="20" t="s">
        <v>31</v>
      </c>
      <c r="Y18" s="20">
        <v>5</v>
      </c>
      <c r="Z18" s="34" t="s">
        <v>110</v>
      </c>
      <c r="AA18" s="20">
        <v>0</v>
      </c>
      <c r="AB18" s="41">
        <f t="shared" si="9"/>
        <v>10</v>
      </c>
      <c r="AC18" s="11" t="s">
        <v>59</v>
      </c>
      <c r="AD18" s="11">
        <v>1</v>
      </c>
      <c r="AE18" s="25" t="s">
        <v>60</v>
      </c>
      <c r="AF18" s="25">
        <v>0.5</v>
      </c>
      <c r="AG18" s="25">
        <f t="shared" si="10"/>
        <v>1.5</v>
      </c>
      <c r="AH18" s="33" t="s">
        <v>105</v>
      </c>
      <c r="AI18" s="11">
        <v>-0.67</v>
      </c>
      <c r="AJ18" s="11" t="s">
        <v>138</v>
      </c>
      <c r="AK18" s="26"/>
      <c r="AL18" s="26">
        <f t="shared" si="11"/>
        <v>-0.67</v>
      </c>
      <c r="AM18" s="36">
        <f t="shared" si="12"/>
        <v>66.68457013867196</v>
      </c>
      <c r="AN18" s="16">
        <v>17</v>
      </c>
    </row>
    <row r="19" spans="1:40" s="2" customFormat="1" ht="22.5">
      <c r="A19" s="10">
        <v>18</v>
      </c>
      <c r="B19" s="40" t="s">
        <v>97</v>
      </c>
      <c r="C19" s="12">
        <v>0.8444</v>
      </c>
      <c r="D19" s="13">
        <f t="shared" si="0"/>
        <v>4.2935957084382075</v>
      </c>
      <c r="E19" s="12">
        <v>2.4556</v>
      </c>
      <c r="F19" s="14">
        <f t="shared" si="1"/>
        <v>2.415336343159531</v>
      </c>
      <c r="G19" s="12">
        <v>0.9779</v>
      </c>
      <c r="H19" s="14">
        <f t="shared" si="2"/>
        <v>29.337</v>
      </c>
      <c r="I19" s="12">
        <v>0.7186</v>
      </c>
      <c r="J19" s="14">
        <f t="shared" si="3"/>
        <v>3.593</v>
      </c>
      <c r="K19" s="12">
        <v>0.6778</v>
      </c>
      <c r="L19" s="14">
        <f t="shared" si="4"/>
        <v>3.389</v>
      </c>
      <c r="M19" s="12">
        <v>0.8841</v>
      </c>
      <c r="N19" s="14">
        <f t="shared" si="5"/>
        <v>8.841</v>
      </c>
      <c r="O19" s="14">
        <v>3731.21</v>
      </c>
      <c r="P19" s="14">
        <f t="shared" si="6"/>
        <v>3.726775137586272</v>
      </c>
      <c r="Q19" s="42">
        <f t="shared" si="7"/>
        <v>55.59570718918401</v>
      </c>
      <c r="R19" s="11">
        <v>17</v>
      </c>
      <c r="S19" s="11">
        <v>355</v>
      </c>
      <c r="T19" s="11"/>
      <c r="U19" s="11"/>
      <c r="V19" s="13">
        <f t="shared" si="8"/>
        <v>20.88235294117647</v>
      </c>
      <c r="W19" s="13">
        <v>10</v>
      </c>
      <c r="X19" s="20" t="s">
        <v>98</v>
      </c>
      <c r="Y19" s="20">
        <v>1</v>
      </c>
      <c r="Z19" s="20" t="s">
        <v>99</v>
      </c>
      <c r="AA19" s="20">
        <v>0</v>
      </c>
      <c r="AB19" s="41">
        <f t="shared" si="9"/>
        <v>11</v>
      </c>
      <c r="AC19" s="11"/>
      <c r="AD19" s="11"/>
      <c r="AE19" s="25"/>
      <c r="AF19" s="25"/>
      <c r="AG19" s="25">
        <f t="shared" si="10"/>
        <v>0</v>
      </c>
      <c r="AH19" s="11"/>
      <c r="AI19" s="11"/>
      <c r="AJ19" s="11"/>
      <c r="AK19" s="26"/>
      <c r="AL19" s="26">
        <f t="shared" si="11"/>
        <v>0</v>
      </c>
      <c r="AM19" s="36">
        <f t="shared" si="12"/>
        <v>66.59570718918401</v>
      </c>
      <c r="AN19" s="16">
        <v>18</v>
      </c>
    </row>
    <row r="20" spans="1:40" s="2" customFormat="1" ht="37.5" customHeight="1">
      <c r="A20" s="10">
        <v>19</v>
      </c>
      <c r="B20" s="39" t="s">
        <v>72</v>
      </c>
      <c r="C20" s="12">
        <v>1.1667</v>
      </c>
      <c r="D20" s="13">
        <f t="shared" si="0"/>
        <v>5.932423156128443</v>
      </c>
      <c r="E20" s="12">
        <v>2.18</v>
      </c>
      <c r="F20" s="14">
        <f t="shared" si="1"/>
        <v>2.144255264736837</v>
      </c>
      <c r="G20" s="12">
        <v>0.9756</v>
      </c>
      <c r="H20" s="14">
        <f t="shared" si="2"/>
        <v>29.268</v>
      </c>
      <c r="I20" s="12">
        <v>0.8195</v>
      </c>
      <c r="J20" s="14">
        <f t="shared" si="3"/>
        <v>4.0975</v>
      </c>
      <c r="K20" s="12">
        <v>0.535</v>
      </c>
      <c r="L20" s="14">
        <f t="shared" si="4"/>
        <v>2.6750000000000003</v>
      </c>
      <c r="M20" s="12">
        <v>0.9073</v>
      </c>
      <c r="N20" s="14">
        <f t="shared" si="5"/>
        <v>9.073</v>
      </c>
      <c r="O20" s="14">
        <v>3635.71</v>
      </c>
      <c r="P20" s="14">
        <f t="shared" si="6"/>
        <v>3.6313886475094637</v>
      </c>
      <c r="Q20" s="42">
        <f t="shared" si="7"/>
        <v>56.82156706837473</v>
      </c>
      <c r="R20" s="11">
        <v>8</v>
      </c>
      <c r="S20" s="11">
        <v>210</v>
      </c>
      <c r="T20" s="11"/>
      <c r="U20" s="11"/>
      <c r="V20" s="13">
        <f t="shared" si="8"/>
        <v>26.25</v>
      </c>
      <c r="W20" s="13">
        <v>8</v>
      </c>
      <c r="X20" s="20"/>
      <c r="Y20" s="20"/>
      <c r="Z20" s="21" t="s">
        <v>123</v>
      </c>
      <c r="AA20" s="20">
        <v>1</v>
      </c>
      <c r="AB20" s="41">
        <f t="shared" si="9"/>
        <v>9</v>
      </c>
      <c r="AC20" s="11"/>
      <c r="AD20" s="11"/>
      <c r="AE20" s="25" t="s">
        <v>57</v>
      </c>
      <c r="AF20" s="25">
        <v>0.5</v>
      </c>
      <c r="AG20" s="25">
        <f t="shared" si="10"/>
        <v>0.5</v>
      </c>
      <c r="AH20" s="11"/>
      <c r="AI20" s="11"/>
      <c r="AJ20" s="11"/>
      <c r="AK20" s="26"/>
      <c r="AL20" s="26">
        <f t="shared" si="11"/>
        <v>0</v>
      </c>
      <c r="AM20" s="36">
        <f t="shared" si="12"/>
        <v>66.32156706837473</v>
      </c>
      <c r="AN20" s="16">
        <v>19</v>
      </c>
    </row>
    <row r="21" spans="1:40" s="2" customFormat="1" ht="106.5" customHeight="1">
      <c r="A21" s="10">
        <v>20</v>
      </c>
      <c r="B21" s="38" t="s">
        <v>61</v>
      </c>
      <c r="C21" s="15">
        <v>0.5167</v>
      </c>
      <c r="D21" s="13">
        <f t="shared" si="0"/>
        <v>2.627310400935601</v>
      </c>
      <c r="E21" s="12">
        <v>2.3167</v>
      </c>
      <c r="F21" s="14">
        <f t="shared" si="1"/>
        <v>2.278713840282491</v>
      </c>
      <c r="G21" s="12">
        <v>0.9411764705882353</v>
      </c>
      <c r="H21" s="14">
        <f t="shared" si="2"/>
        <v>28.235294117647058</v>
      </c>
      <c r="I21" s="12">
        <v>0.7961</v>
      </c>
      <c r="J21" s="14">
        <f t="shared" si="3"/>
        <v>3.9805</v>
      </c>
      <c r="K21" s="12">
        <v>0.583333333333333</v>
      </c>
      <c r="L21" s="14">
        <f t="shared" si="4"/>
        <v>2.916666666666665</v>
      </c>
      <c r="M21" s="12">
        <v>0.9137000000000001</v>
      </c>
      <c r="N21" s="14">
        <f t="shared" si="5"/>
        <v>9.137</v>
      </c>
      <c r="O21" s="14">
        <v>4118.055555555556</v>
      </c>
      <c r="P21" s="14">
        <f t="shared" si="6"/>
        <v>4.113160894091587</v>
      </c>
      <c r="Q21" s="42">
        <f t="shared" si="7"/>
        <v>53.2886459196234</v>
      </c>
      <c r="R21" s="11">
        <v>14</v>
      </c>
      <c r="S21" s="11">
        <v>258</v>
      </c>
      <c r="T21" s="11"/>
      <c r="U21" s="11">
        <v>75</v>
      </c>
      <c r="V21" s="13">
        <f t="shared" si="8"/>
        <v>34.5</v>
      </c>
      <c r="W21" s="13">
        <v>6</v>
      </c>
      <c r="X21" s="20"/>
      <c r="Y21" s="20"/>
      <c r="Z21" s="21"/>
      <c r="AA21" s="20"/>
      <c r="AB21" s="41">
        <f t="shared" si="9"/>
        <v>6</v>
      </c>
      <c r="AC21" s="11" t="s">
        <v>59</v>
      </c>
      <c r="AD21" s="11">
        <v>1</v>
      </c>
      <c r="AE21" s="25" t="s">
        <v>62</v>
      </c>
      <c r="AF21" s="25">
        <v>7</v>
      </c>
      <c r="AG21" s="25">
        <f t="shared" si="10"/>
        <v>8</v>
      </c>
      <c r="AH21" s="11">
        <v>1</v>
      </c>
      <c r="AI21" s="27">
        <v>-1</v>
      </c>
      <c r="AJ21" s="11"/>
      <c r="AK21" s="26"/>
      <c r="AL21" s="26">
        <f t="shared" si="11"/>
        <v>-1</v>
      </c>
      <c r="AM21" s="36">
        <f t="shared" si="12"/>
        <v>66.2886459196234</v>
      </c>
      <c r="AN21" s="16">
        <v>20</v>
      </c>
    </row>
    <row r="22" spans="1:40" s="2" customFormat="1" ht="22.5">
      <c r="A22" s="10">
        <v>21</v>
      </c>
      <c r="B22" s="38" t="s">
        <v>76</v>
      </c>
      <c r="C22" s="12">
        <v>0.9309000000000001</v>
      </c>
      <c r="D22" s="13">
        <f t="shared" si="0"/>
        <v>4.733429944321562</v>
      </c>
      <c r="E22" s="12">
        <v>3.3901999999999997</v>
      </c>
      <c r="F22" s="14">
        <f t="shared" si="1"/>
        <v>3.334612017665516</v>
      </c>
      <c r="G22" s="12">
        <v>0.9667</v>
      </c>
      <c r="H22" s="14">
        <f t="shared" si="2"/>
        <v>29.001</v>
      </c>
      <c r="I22" s="12">
        <v>0.7433</v>
      </c>
      <c r="J22" s="14">
        <f t="shared" si="3"/>
        <v>3.7165</v>
      </c>
      <c r="K22" s="12">
        <v>0.5828</v>
      </c>
      <c r="L22" s="14">
        <f t="shared" si="4"/>
        <v>2.9139999999999997</v>
      </c>
      <c r="M22" s="12">
        <v>0.8567</v>
      </c>
      <c r="N22" s="14">
        <f t="shared" si="5"/>
        <v>8.567</v>
      </c>
      <c r="O22" s="14">
        <v>3759.8</v>
      </c>
      <c r="P22" s="14">
        <f t="shared" si="6"/>
        <v>3.75533115592445</v>
      </c>
      <c r="Q22" s="42">
        <f t="shared" si="7"/>
        <v>56.02187311791153</v>
      </c>
      <c r="R22" s="11">
        <v>9</v>
      </c>
      <c r="S22" s="11">
        <v>212</v>
      </c>
      <c r="T22" s="11">
        <v>78</v>
      </c>
      <c r="U22" s="11"/>
      <c r="V22" s="13">
        <f t="shared" si="8"/>
        <v>32.22222222222222</v>
      </c>
      <c r="W22" s="13">
        <v>7</v>
      </c>
      <c r="X22" s="20"/>
      <c r="Y22" s="20"/>
      <c r="Z22" s="21" t="s">
        <v>32</v>
      </c>
      <c r="AA22" s="20">
        <v>4</v>
      </c>
      <c r="AB22" s="41">
        <f t="shared" si="9"/>
        <v>11</v>
      </c>
      <c r="AC22" s="11"/>
      <c r="AD22" s="11"/>
      <c r="AE22" s="25"/>
      <c r="AF22" s="25"/>
      <c r="AG22" s="25">
        <f t="shared" si="10"/>
        <v>0</v>
      </c>
      <c r="AH22" s="11">
        <v>1</v>
      </c>
      <c r="AI22" s="11">
        <v>-1</v>
      </c>
      <c r="AJ22" s="11"/>
      <c r="AK22" s="26"/>
      <c r="AL22" s="26">
        <f t="shared" si="11"/>
        <v>-1</v>
      </c>
      <c r="AM22" s="36">
        <f t="shared" si="12"/>
        <v>66.02187311791153</v>
      </c>
      <c r="AN22" s="16">
        <v>21</v>
      </c>
    </row>
    <row r="23" spans="1:40" s="2" customFormat="1" ht="22.5">
      <c r="A23" s="10">
        <v>22</v>
      </c>
      <c r="B23" s="40" t="s">
        <v>100</v>
      </c>
      <c r="C23" s="12">
        <v>1.5667</v>
      </c>
      <c r="D23" s="13">
        <f t="shared" si="0"/>
        <v>7.966338697785575</v>
      </c>
      <c r="E23" s="12">
        <v>1.9778</v>
      </c>
      <c r="F23" s="14">
        <f t="shared" si="1"/>
        <v>1.9453706709158334</v>
      </c>
      <c r="G23" s="12">
        <v>0.9779</v>
      </c>
      <c r="H23" s="14">
        <f t="shared" si="2"/>
        <v>29.337</v>
      </c>
      <c r="I23" s="12">
        <v>0.7186</v>
      </c>
      <c r="J23" s="14">
        <f t="shared" si="3"/>
        <v>3.593</v>
      </c>
      <c r="K23" s="12">
        <v>0.6778</v>
      </c>
      <c r="L23" s="14">
        <f t="shared" si="4"/>
        <v>3.389</v>
      </c>
      <c r="M23" s="12">
        <v>0.8841</v>
      </c>
      <c r="N23" s="14">
        <f t="shared" si="5"/>
        <v>8.841</v>
      </c>
      <c r="O23" s="14">
        <v>3731.21</v>
      </c>
      <c r="P23" s="14">
        <f t="shared" si="6"/>
        <v>3.726775137586272</v>
      </c>
      <c r="Q23" s="42">
        <f t="shared" si="7"/>
        <v>58.79848450628768</v>
      </c>
      <c r="R23" s="11">
        <v>16</v>
      </c>
      <c r="S23" s="11">
        <v>420</v>
      </c>
      <c r="T23" s="11"/>
      <c r="U23" s="11"/>
      <c r="V23" s="13">
        <f t="shared" si="8"/>
        <v>26.25</v>
      </c>
      <c r="W23" s="13">
        <v>8</v>
      </c>
      <c r="X23" s="20" t="s">
        <v>98</v>
      </c>
      <c r="Y23" s="20">
        <v>1</v>
      </c>
      <c r="Z23" s="20" t="s">
        <v>99</v>
      </c>
      <c r="AA23" s="20">
        <v>0</v>
      </c>
      <c r="AB23" s="41">
        <f t="shared" si="9"/>
        <v>9</v>
      </c>
      <c r="AC23" s="11"/>
      <c r="AD23" s="11"/>
      <c r="AE23" s="25"/>
      <c r="AF23" s="25"/>
      <c r="AG23" s="25">
        <f t="shared" si="10"/>
        <v>0</v>
      </c>
      <c r="AH23" s="11"/>
      <c r="AI23" s="11"/>
      <c r="AJ23" s="11" t="s">
        <v>101</v>
      </c>
      <c r="AK23" s="26">
        <v>-2</v>
      </c>
      <c r="AL23" s="26">
        <f t="shared" si="11"/>
        <v>-2</v>
      </c>
      <c r="AM23" s="36">
        <f t="shared" si="12"/>
        <v>65.79848450628768</v>
      </c>
      <c r="AN23" s="16">
        <v>22</v>
      </c>
    </row>
    <row r="24" spans="1:40" s="2" customFormat="1" ht="175.5" customHeight="1">
      <c r="A24" s="10">
        <v>23</v>
      </c>
      <c r="B24" s="38" t="s">
        <v>70</v>
      </c>
      <c r="C24" s="12">
        <v>0.2</v>
      </c>
      <c r="D24" s="13">
        <f t="shared" si="0"/>
        <v>1.0169577708285664</v>
      </c>
      <c r="E24" s="12">
        <v>2</v>
      </c>
      <c r="F24" s="14">
        <f t="shared" si="1"/>
        <v>1.9672066648961808</v>
      </c>
      <c r="G24" s="12">
        <v>0.8889</v>
      </c>
      <c r="H24" s="14">
        <f t="shared" si="2"/>
        <v>26.667</v>
      </c>
      <c r="I24" s="12">
        <v>0.8443999999999999</v>
      </c>
      <c r="J24" s="14">
        <f t="shared" si="3"/>
        <v>4.2219999999999995</v>
      </c>
      <c r="K24" s="12">
        <v>0.6292</v>
      </c>
      <c r="L24" s="14">
        <f t="shared" si="4"/>
        <v>3.146</v>
      </c>
      <c r="M24" s="12">
        <v>0.9148000000000001</v>
      </c>
      <c r="N24" s="14">
        <f t="shared" si="5"/>
        <v>9.148</v>
      </c>
      <c r="O24" s="14">
        <v>4460.53</v>
      </c>
      <c r="P24" s="14">
        <f t="shared" si="6"/>
        <v>4.455228278348765</v>
      </c>
      <c r="Q24" s="42">
        <f t="shared" si="7"/>
        <v>50.622392714073506</v>
      </c>
      <c r="R24" s="11">
        <v>13</v>
      </c>
      <c r="S24" s="11">
        <v>193</v>
      </c>
      <c r="T24" s="11"/>
      <c r="U24" s="11">
        <v>1</v>
      </c>
      <c r="V24" s="13">
        <f t="shared" si="8"/>
        <v>15.076923076923077</v>
      </c>
      <c r="W24" s="13">
        <v>10</v>
      </c>
      <c r="X24" s="20"/>
      <c r="Y24" s="20"/>
      <c r="Z24" s="34" t="s">
        <v>141</v>
      </c>
      <c r="AA24" s="20">
        <v>4</v>
      </c>
      <c r="AB24" s="41">
        <f t="shared" si="9"/>
        <v>14</v>
      </c>
      <c r="AC24" s="11"/>
      <c r="AD24" s="11"/>
      <c r="AE24" s="25" t="s">
        <v>71</v>
      </c>
      <c r="AF24" s="25">
        <v>1</v>
      </c>
      <c r="AG24" s="25">
        <f t="shared" si="10"/>
        <v>1</v>
      </c>
      <c r="AH24" s="11"/>
      <c r="AI24" s="11"/>
      <c r="AJ24" s="11"/>
      <c r="AK24" s="26"/>
      <c r="AL24" s="26">
        <f t="shared" si="11"/>
        <v>0</v>
      </c>
      <c r="AM24" s="36">
        <f t="shared" si="12"/>
        <v>65.6223927140735</v>
      </c>
      <c r="AN24" s="16">
        <v>23</v>
      </c>
    </row>
    <row r="25" spans="1:40" s="2" customFormat="1" ht="56.25">
      <c r="A25" s="10">
        <v>24</v>
      </c>
      <c r="B25" s="40" t="s">
        <v>102</v>
      </c>
      <c r="C25" s="12">
        <v>1.2455</v>
      </c>
      <c r="D25" s="13">
        <f t="shared" si="0"/>
        <v>6.333104517834896</v>
      </c>
      <c r="E25" s="12">
        <v>1.2182</v>
      </c>
      <c r="F25" s="14">
        <f t="shared" si="1"/>
        <v>1.1982255795882637</v>
      </c>
      <c r="G25" s="12">
        <v>0.9779</v>
      </c>
      <c r="H25" s="14">
        <f t="shared" si="2"/>
        <v>29.337</v>
      </c>
      <c r="I25" s="12">
        <v>0.7186</v>
      </c>
      <c r="J25" s="14">
        <f t="shared" si="3"/>
        <v>3.593</v>
      </c>
      <c r="K25" s="12">
        <v>0.6778</v>
      </c>
      <c r="L25" s="14">
        <f t="shared" si="4"/>
        <v>3.389</v>
      </c>
      <c r="M25" s="12">
        <v>0.8841</v>
      </c>
      <c r="N25" s="14">
        <f t="shared" si="5"/>
        <v>8.841</v>
      </c>
      <c r="O25" s="14">
        <v>3731.21</v>
      </c>
      <c r="P25" s="14">
        <f t="shared" si="6"/>
        <v>3.726775137586272</v>
      </c>
      <c r="Q25" s="42">
        <f t="shared" si="7"/>
        <v>56.418105235009435</v>
      </c>
      <c r="R25" s="11">
        <v>14</v>
      </c>
      <c r="S25" s="11">
        <v>406</v>
      </c>
      <c r="T25" s="11"/>
      <c r="U25" s="11">
        <v>1</v>
      </c>
      <c r="V25" s="13">
        <f t="shared" si="8"/>
        <v>29.214285714285715</v>
      </c>
      <c r="W25" s="13">
        <v>8</v>
      </c>
      <c r="X25" s="20" t="s">
        <v>98</v>
      </c>
      <c r="Y25" s="20">
        <v>1</v>
      </c>
      <c r="Z25" s="20" t="s">
        <v>125</v>
      </c>
      <c r="AA25" s="20">
        <v>0</v>
      </c>
      <c r="AB25" s="41">
        <f t="shared" si="9"/>
        <v>9</v>
      </c>
      <c r="AC25" s="11"/>
      <c r="AD25" s="11"/>
      <c r="AE25" s="25"/>
      <c r="AF25" s="25"/>
      <c r="AG25" s="25">
        <f t="shared" si="10"/>
        <v>0</v>
      </c>
      <c r="AH25" s="11"/>
      <c r="AI25" s="11"/>
      <c r="AJ25" s="11"/>
      <c r="AK25" s="26"/>
      <c r="AL25" s="26">
        <f t="shared" si="11"/>
        <v>0</v>
      </c>
      <c r="AM25" s="36">
        <f t="shared" si="12"/>
        <v>65.41810523500943</v>
      </c>
      <c r="AN25" s="16">
        <v>24</v>
      </c>
    </row>
    <row r="26" spans="1:40" s="2" customFormat="1" ht="135">
      <c r="A26" s="10">
        <v>25</v>
      </c>
      <c r="B26" s="48" t="s">
        <v>131</v>
      </c>
      <c r="C26" s="49">
        <v>0.4142</v>
      </c>
      <c r="D26" s="50">
        <f t="shared" si="0"/>
        <v>2.1061195433859607</v>
      </c>
      <c r="E26" s="56">
        <v>1.0947</v>
      </c>
      <c r="F26" s="51">
        <f t="shared" si="1"/>
        <v>1.0767505680309246</v>
      </c>
      <c r="G26" s="56">
        <v>0.9651</v>
      </c>
      <c r="H26" s="51">
        <f t="shared" si="2"/>
        <v>28.953</v>
      </c>
      <c r="I26" s="56">
        <v>0.7977</v>
      </c>
      <c r="J26" s="51">
        <f t="shared" si="3"/>
        <v>3.9884999999999997</v>
      </c>
      <c r="K26" s="56">
        <v>0.5542</v>
      </c>
      <c r="L26" s="51">
        <f t="shared" si="4"/>
        <v>2.771</v>
      </c>
      <c r="M26" s="56">
        <v>0.9093</v>
      </c>
      <c r="N26" s="51">
        <f t="shared" si="5"/>
        <v>9.093</v>
      </c>
      <c r="O26" s="52">
        <v>3531.25</v>
      </c>
      <c r="P26" s="51">
        <f t="shared" si="6"/>
        <v>3.5270528071594804</v>
      </c>
      <c r="Q26" s="42">
        <f t="shared" si="7"/>
        <v>51.51542291857636</v>
      </c>
      <c r="R26" s="52">
        <v>17</v>
      </c>
      <c r="S26" s="52">
        <v>230</v>
      </c>
      <c r="T26" s="52">
        <v>79</v>
      </c>
      <c r="U26" s="52"/>
      <c r="V26" s="50">
        <f t="shared" si="8"/>
        <v>18.176470588235293</v>
      </c>
      <c r="W26" s="52">
        <v>10</v>
      </c>
      <c r="X26" s="34" t="s">
        <v>129</v>
      </c>
      <c r="Y26" s="52">
        <v>5</v>
      </c>
      <c r="Z26" s="34" t="s">
        <v>139</v>
      </c>
      <c r="AA26" s="52">
        <v>0</v>
      </c>
      <c r="AB26" s="41">
        <f t="shared" si="9"/>
        <v>15</v>
      </c>
      <c r="AC26" s="52"/>
      <c r="AD26" s="52"/>
      <c r="AE26" s="35" t="s">
        <v>133</v>
      </c>
      <c r="AF26" s="52">
        <v>1.5</v>
      </c>
      <c r="AG26" s="25">
        <f t="shared" si="10"/>
        <v>1.5</v>
      </c>
      <c r="AH26" s="55">
        <v>3</v>
      </c>
      <c r="AI26" s="52">
        <v>-3</v>
      </c>
      <c r="AJ26" s="52"/>
      <c r="AK26" s="53"/>
      <c r="AL26" s="26">
        <f t="shared" si="11"/>
        <v>-3</v>
      </c>
      <c r="AM26" s="36">
        <f t="shared" si="12"/>
        <v>65.01542291857636</v>
      </c>
      <c r="AN26" s="16">
        <v>25</v>
      </c>
    </row>
    <row r="27" spans="1:40" s="2" customFormat="1" ht="112.5">
      <c r="A27" s="10">
        <v>26</v>
      </c>
      <c r="B27" s="38" t="s">
        <v>83</v>
      </c>
      <c r="C27" s="12">
        <v>0.4142</v>
      </c>
      <c r="D27" s="13">
        <f t="shared" si="0"/>
        <v>2.1061195433859607</v>
      </c>
      <c r="E27" s="12">
        <v>1.0947</v>
      </c>
      <c r="F27" s="14">
        <f t="shared" si="1"/>
        <v>1.0767505680309246</v>
      </c>
      <c r="G27" s="15">
        <v>0.95</v>
      </c>
      <c r="H27" s="14">
        <f t="shared" si="2"/>
        <v>28.5</v>
      </c>
      <c r="I27" s="12">
        <v>0.8133</v>
      </c>
      <c r="J27" s="14">
        <f t="shared" si="3"/>
        <v>4.0665000000000004</v>
      </c>
      <c r="K27" s="12">
        <v>0.6772</v>
      </c>
      <c r="L27" s="14">
        <f t="shared" si="4"/>
        <v>3.386</v>
      </c>
      <c r="M27" s="12">
        <v>0.91</v>
      </c>
      <c r="N27" s="14">
        <f t="shared" si="5"/>
        <v>9.1</v>
      </c>
      <c r="O27" s="14">
        <v>4239.36</v>
      </c>
      <c r="P27" s="14">
        <f t="shared" si="6"/>
        <v>4.234321157822191</v>
      </c>
      <c r="Q27" s="42">
        <f t="shared" si="7"/>
        <v>52.469691269239085</v>
      </c>
      <c r="R27" s="11">
        <v>14</v>
      </c>
      <c r="S27" s="11">
        <v>245</v>
      </c>
      <c r="T27" s="11">
        <v>90</v>
      </c>
      <c r="U27" s="11"/>
      <c r="V27" s="13">
        <f t="shared" si="8"/>
        <v>23.928571428571427</v>
      </c>
      <c r="W27" s="13">
        <v>10</v>
      </c>
      <c r="X27" s="20"/>
      <c r="Y27" s="20"/>
      <c r="Z27" s="34" t="s">
        <v>142</v>
      </c>
      <c r="AA27" s="20">
        <v>0.67</v>
      </c>
      <c r="AB27" s="41">
        <f t="shared" si="9"/>
        <v>10.67</v>
      </c>
      <c r="AC27" s="11"/>
      <c r="AD27" s="11"/>
      <c r="AE27" s="25" t="s">
        <v>84</v>
      </c>
      <c r="AF27" s="25">
        <v>1.5</v>
      </c>
      <c r="AG27" s="25">
        <f t="shared" si="10"/>
        <v>1.5</v>
      </c>
      <c r="AH27" s="11"/>
      <c r="AI27" s="11"/>
      <c r="AJ27" s="11"/>
      <c r="AK27" s="26"/>
      <c r="AL27" s="26">
        <f t="shared" si="11"/>
        <v>0</v>
      </c>
      <c r="AM27" s="36">
        <f t="shared" si="12"/>
        <v>64.63969126923908</v>
      </c>
      <c r="AN27" s="16">
        <v>26</v>
      </c>
    </row>
    <row r="28" spans="1:40" s="2" customFormat="1" ht="90">
      <c r="A28" s="10">
        <v>27</v>
      </c>
      <c r="B28" s="54" t="s">
        <v>128</v>
      </c>
      <c r="C28" s="49">
        <v>0.925</v>
      </c>
      <c r="D28" s="50">
        <f t="shared" si="0"/>
        <v>4.703429690082119</v>
      </c>
      <c r="E28" s="49">
        <v>1.0083</v>
      </c>
      <c r="F28" s="51">
        <f t="shared" si="1"/>
        <v>0.9917672401074096</v>
      </c>
      <c r="G28" s="49">
        <v>0.9840000000000001</v>
      </c>
      <c r="H28" s="51">
        <f t="shared" si="2"/>
        <v>29.520000000000003</v>
      </c>
      <c r="I28" s="49">
        <v>0.8016</v>
      </c>
      <c r="J28" s="51">
        <f t="shared" si="3"/>
        <v>4.008</v>
      </c>
      <c r="K28" s="49">
        <v>0.8081</v>
      </c>
      <c r="L28" s="51">
        <f t="shared" si="4"/>
        <v>4.0405</v>
      </c>
      <c r="M28" s="49">
        <v>0.9007999999999999</v>
      </c>
      <c r="N28" s="51">
        <f t="shared" si="5"/>
        <v>9.008</v>
      </c>
      <c r="O28" s="51">
        <v>3802.27</v>
      </c>
      <c r="P28" s="51">
        <f t="shared" si="6"/>
        <v>3.7977506766947333</v>
      </c>
      <c r="Q28" s="42">
        <f t="shared" si="7"/>
        <v>56.06944760688427</v>
      </c>
      <c r="R28" s="52">
        <v>32</v>
      </c>
      <c r="S28" s="52">
        <v>591</v>
      </c>
      <c r="T28" s="52"/>
      <c r="U28" s="52">
        <v>224</v>
      </c>
      <c r="V28" s="50">
        <f t="shared" si="8"/>
        <v>39.46875</v>
      </c>
      <c r="W28" s="50">
        <v>6</v>
      </c>
      <c r="X28" s="34" t="s">
        <v>129</v>
      </c>
      <c r="Y28" s="34">
        <v>5</v>
      </c>
      <c r="Z28" s="34" t="s">
        <v>130</v>
      </c>
      <c r="AA28" s="34">
        <v>0</v>
      </c>
      <c r="AB28" s="41">
        <f t="shared" si="9"/>
        <v>11</v>
      </c>
      <c r="AC28" s="52"/>
      <c r="AD28" s="52"/>
      <c r="AE28" s="35" t="s">
        <v>136</v>
      </c>
      <c r="AF28" s="35">
        <v>1.5</v>
      </c>
      <c r="AG28" s="25">
        <f t="shared" si="10"/>
        <v>1.5</v>
      </c>
      <c r="AH28" s="55">
        <v>2</v>
      </c>
      <c r="AI28" s="52">
        <v>-2</v>
      </c>
      <c r="AJ28" s="52" t="s">
        <v>137</v>
      </c>
      <c r="AK28" s="53">
        <v>-2</v>
      </c>
      <c r="AL28" s="26">
        <f t="shared" si="11"/>
        <v>-4</v>
      </c>
      <c r="AM28" s="36">
        <f t="shared" si="12"/>
        <v>64.56944760688427</v>
      </c>
      <c r="AN28" s="16">
        <v>27</v>
      </c>
    </row>
    <row r="29" spans="1:40" s="2" customFormat="1" ht="22.5">
      <c r="A29" s="10">
        <v>28</v>
      </c>
      <c r="B29" s="38" t="s">
        <v>74</v>
      </c>
      <c r="C29" s="12">
        <v>0.1727</v>
      </c>
      <c r="D29" s="13">
        <f t="shared" si="0"/>
        <v>0.878143035110467</v>
      </c>
      <c r="E29" s="12">
        <v>3.3182</v>
      </c>
      <c r="F29" s="14">
        <f t="shared" si="1"/>
        <v>3.263792577729254</v>
      </c>
      <c r="G29" s="12">
        <v>0.9487000000000001</v>
      </c>
      <c r="H29" s="14">
        <f t="shared" si="2"/>
        <v>28.461000000000002</v>
      </c>
      <c r="I29" s="12">
        <v>0.8154</v>
      </c>
      <c r="J29" s="14">
        <f t="shared" si="3"/>
        <v>4.077</v>
      </c>
      <c r="K29" s="12">
        <v>0.5135000000000001</v>
      </c>
      <c r="L29" s="14">
        <f t="shared" si="4"/>
        <v>2.5675000000000003</v>
      </c>
      <c r="M29" s="12">
        <v>0.9128000000000001</v>
      </c>
      <c r="N29" s="14">
        <f t="shared" si="5"/>
        <v>9.128</v>
      </c>
      <c r="O29" s="14">
        <v>4500</v>
      </c>
      <c r="P29" s="14">
        <f t="shared" si="6"/>
        <v>4.494651364875798</v>
      </c>
      <c r="Q29" s="42">
        <f t="shared" si="7"/>
        <v>52.87008697771552</v>
      </c>
      <c r="R29" s="11">
        <v>10</v>
      </c>
      <c r="S29" s="11">
        <v>220</v>
      </c>
      <c r="T29" s="11"/>
      <c r="U29" s="11"/>
      <c r="V29" s="13">
        <f t="shared" si="8"/>
        <v>22</v>
      </c>
      <c r="W29" s="13">
        <v>10</v>
      </c>
      <c r="X29" s="20"/>
      <c r="Y29" s="20"/>
      <c r="Z29" s="21"/>
      <c r="AA29" s="20">
        <v>0</v>
      </c>
      <c r="AB29" s="41">
        <f t="shared" si="9"/>
        <v>10</v>
      </c>
      <c r="AC29" s="11"/>
      <c r="AD29" s="11"/>
      <c r="AE29" s="25" t="s">
        <v>75</v>
      </c>
      <c r="AF29" s="25">
        <v>1.5</v>
      </c>
      <c r="AG29" s="25">
        <f t="shared" si="10"/>
        <v>1.5</v>
      </c>
      <c r="AH29" s="11"/>
      <c r="AI29" s="11"/>
      <c r="AJ29" s="11"/>
      <c r="AK29" s="26"/>
      <c r="AL29" s="26">
        <f t="shared" si="11"/>
        <v>0</v>
      </c>
      <c r="AM29" s="36">
        <f t="shared" si="12"/>
        <v>64.37008697771552</v>
      </c>
      <c r="AN29" s="16">
        <v>28</v>
      </c>
    </row>
    <row r="30" spans="1:40" s="2" customFormat="1" ht="122.25" customHeight="1">
      <c r="A30" s="10">
        <v>29</v>
      </c>
      <c r="B30" s="38" t="s">
        <v>79</v>
      </c>
      <c r="C30" s="12">
        <v>0.3</v>
      </c>
      <c r="D30" s="13">
        <f t="shared" si="0"/>
        <v>1.5254366562428494</v>
      </c>
      <c r="E30" s="12">
        <v>3.9167</v>
      </c>
      <c r="F30" s="14">
        <f t="shared" si="1"/>
        <v>3.8524791721994363</v>
      </c>
      <c r="G30" s="12">
        <v>0.9231</v>
      </c>
      <c r="H30" s="14">
        <f t="shared" si="2"/>
        <v>27.693</v>
      </c>
      <c r="I30" s="12">
        <v>0.8077</v>
      </c>
      <c r="J30" s="14">
        <f t="shared" si="3"/>
        <v>4.0385</v>
      </c>
      <c r="K30" s="12">
        <v>0.7417</v>
      </c>
      <c r="L30" s="14">
        <f t="shared" si="4"/>
        <v>3.7085</v>
      </c>
      <c r="M30" s="12">
        <v>0.9</v>
      </c>
      <c r="N30" s="14">
        <f t="shared" si="5"/>
        <v>9</v>
      </c>
      <c r="O30" s="14">
        <v>4056.25</v>
      </c>
      <c r="P30" s="14">
        <f t="shared" si="6"/>
        <v>4.051428799728323</v>
      </c>
      <c r="Q30" s="42">
        <f t="shared" si="7"/>
        <v>53.86934462817061</v>
      </c>
      <c r="R30" s="11">
        <v>12</v>
      </c>
      <c r="S30" s="11">
        <v>239</v>
      </c>
      <c r="T30" s="11"/>
      <c r="U30" s="11">
        <v>1</v>
      </c>
      <c r="V30" s="13">
        <f t="shared" si="8"/>
        <v>20.166666666666668</v>
      </c>
      <c r="W30" s="13">
        <v>10</v>
      </c>
      <c r="X30" s="20"/>
      <c r="Y30" s="20"/>
      <c r="Z30" s="21"/>
      <c r="AA30" s="20"/>
      <c r="AB30" s="41">
        <f t="shared" si="9"/>
        <v>10</v>
      </c>
      <c r="AC30" s="11"/>
      <c r="AD30" s="11"/>
      <c r="AE30" s="25" t="s">
        <v>80</v>
      </c>
      <c r="AF30" s="25">
        <v>0.5</v>
      </c>
      <c r="AG30" s="25">
        <f t="shared" si="10"/>
        <v>0.5</v>
      </c>
      <c r="AH30" s="11"/>
      <c r="AI30" s="11"/>
      <c r="AJ30" s="11"/>
      <c r="AK30" s="26"/>
      <c r="AL30" s="26">
        <f t="shared" si="11"/>
        <v>0</v>
      </c>
      <c r="AM30" s="36">
        <f t="shared" si="12"/>
        <v>64.36934462817061</v>
      </c>
      <c r="AN30" s="16">
        <v>29</v>
      </c>
    </row>
    <row r="31" spans="1:40" s="2" customFormat="1" ht="125.25" customHeight="1">
      <c r="A31" s="10">
        <v>30</v>
      </c>
      <c r="B31" s="38" t="s">
        <v>87</v>
      </c>
      <c r="C31" s="12">
        <v>0.4142</v>
      </c>
      <c r="D31" s="13">
        <f t="shared" si="0"/>
        <v>2.1061195433859607</v>
      </c>
      <c r="E31" s="12">
        <v>1.0947</v>
      </c>
      <c r="F31" s="14">
        <f t="shared" si="1"/>
        <v>1.0767505680309246</v>
      </c>
      <c r="G31" s="12">
        <v>0.9268000000000001</v>
      </c>
      <c r="H31" s="14">
        <f t="shared" si="2"/>
        <v>27.804000000000002</v>
      </c>
      <c r="I31" s="12">
        <v>0.8634000000000001</v>
      </c>
      <c r="J31" s="14">
        <f t="shared" si="3"/>
        <v>4.317</v>
      </c>
      <c r="K31" s="12">
        <v>0.5842</v>
      </c>
      <c r="L31" s="14">
        <f t="shared" si="4"/>
        <v>2.9210000000000003</v>
      </c>
      <c r="M31" s="12">
        <v>0.9268000000000001</v>
      </c>
      <c r="N31" s="14">
        <f t="shared" si="5"/>
        <v>9.268</v>
      </c>
      <c r="O31" s="14">
        <v>4166.67</v>
      </c>
      <c r="P31" s="14">
        <f t="shared" si="6"/>
        <v>4.161717556108232</v>
      </c>
      <c r="Q31" s="42">
        <f t="shared" si="7"/>
        <v>51.654587667525114</v>
      </c>
      <c r="R31" s="11">
        <v>11</v>
      </c>
      <c r="S31" s="11">
        <v>192</v>
      </c>
      <c r="T31" s="11"/>
      <c r="U31" s="11"/>
      <c r="V31" s="13">
        <f t="shared" si="8"/>
        <v>17.454545454545453</v>
      </c>
      <c r="W31" s="13">
        <v>10</v>
      </c>
      <c r="X31" s="20"/>
      <c r="Y31" s="20"/>
      <c r="Z31" s="34" t="s">
        <v>143</v>
      </c>
      <c r="AA31" s="20">
        <v>0.67</v>
      </c>
      <c r="AB31" s="41">
        <f t="shared" si="9"/>
        <v>10.67</v>
      </c>
      <c r="AC31" s="11"/>
      <c r="AD31" s="11"/>
      <c r="AE31" s="25" t="s">
        <v>88</v>
      </c>
      <c r="AF31" s="25">
        <v>1.5</v>
      </c>
      <c r="AG31" s="25">
        <f t="shared" si="10"/>
        <v>1.5</v>
      </c>
      <c r="AH31" s="11"/>
      <c r="AI31" s="11"/>
      <c r="AJ31" s="11"/>
      <c r="AK31" s="26"/>
      <c r="AL31" s="26">
        <f t="shared" si="11"/>
        <v>0</v>
      </c>
      <c r="AM31" s="36">
        <f t="shared" si="12"/>
        <v>63.824587667525115</v>
      </c>
      <c r="AN31" s="16">
        <v>30</v>
      </c>
    </row>
    <row r="32" spans="1:40" s="2" customFormat="1" ht="22.5">
      <c r="A32" s="10">
        <v>31</v>
      </c>
      <c r="B32" s="38" t="s">
        <v>81</v>
      </c>
      <c r="C32" s="12">
        <v>0.9309000000000001</v>
      </c>
      <c r="D32" s="13">
        <f t="shared" si="0"/>
        <v>4.733429944321562</v>
      </c>
      <c r="E32" s="12">
        <v>3.3901999999999997</v>
      </c>
      <c r="F32" s="14">
        <f t="shared" si="1"/>
        <v>3.334612017665516</v>
      </c>
      <c r="G32" s="12">
        <v>0.9538</v>
      </c>
      <c r="H32" s="14">
        <f t="shared" si="2"/>
        <v>28.614</v>
      </c>
      <c r="I32" s="12">
        <v>0.7785</v>
      </c>
      <c r="J32" s="14">
        <f t="shared" si="3"/>
        <v>3.8925</v>
      </c>
      <c r="K32" s="12">
        <v>0.5871</v>
      </c>
      <c r="L32" s="14">
        <f t="shared" si="4"/>
        <v>2.9354999999999998</v>
      </c>
      <c r="M32" s="12">
        <v>0.9015000000000001</v>
      </c>
      <c r="N32" s="14">
        <f t="shared" si="5"/>
        <v>9.015</v>
      </c>
      <c r="O32" s="14">
        <v>4303.92</v>
      </c>
      <c r="P32" s="14">
        <f t="shared" si="6"/>
        <v>4.298804422736943</v>
      </c>
      <c r="Q32" s="42">
        <f t="shared" si="7"/>
        <v>56.82384638472402</v>
      </c>
      <c r="R32" s="11">
        <v>11</v>
      </c>
      <c r="S32" s="11">
        <v>251</v>
      </c>
      <c r="T32" s="11"/>
      <c r="U32" s="11">
        <v>13</v>
      </c>
      <c r="V32" s="13">
        <f t="shared" si="8"/>
        <v>26.363636363636363</v>
      </c>
      <c r="W32" s="13">
        <v>8</v>
      </c>
      <c r="X32" s="20"/>
      <c r="Y32" s="20"/>
      <c r="Z32" s="21"/>
      <c r="AA32" s="20"/>
      <c r="AB32" s="41">
        <f t="shared" si="9"/>
        <v>8</v>
      </c>
      <c r="AC32" s="11"/>
      <c r="AD32" s="11"/>
      <c r="AE32" s="25"/>
      <c r="AF32" s="25"/>
      <c r="AG32" s="25">
        <f t="shared" si="10"/>
        <v>0</v>
      </c>
      <c r="AH32" s="11">
        <v>1</v>
      </c>
      <c r="AI32" s="11">
        <v>-1</v>
      </c>
      <c r="AJ32" s="11"/>
      <c r="AK32" s="26"/>
      <c r="AL32" s="26">
        <f t="shared" si="11"/>
        <v>-1</v>
      </c>
      <c r="AM32" s="36">
        <f t="shared" si="12"/>
        <v>63.82384638472402</v>
      </c>
      <c r="AN32" s="16">
        <v>31</v>
      </c>
    </row>
    <row r="33" spans="1:40" s="2" customFormat="1" ht="112.5">
      <c r="A33" s="10">
        <v>32</v>
      </c>
      <c r="B33" s="38" t="s">
        <v>85</v>
      </c>
      <c r="C33" s="12">
        <v>0.2</v>
      </c>
      <c r="D33" s="13">
        <f t="shared" si="0"/>
        <v>1.0169577708285664</v>
      </c>
      <c r="E33" s="12">
        <v>2</v>
      </c>
      <c r="F33" s="14">
        <f t="shared" si="1"/>
        <v>1.9672066648961808</v>
      </c>
      <c r="G33" s="15">
        <v>1</v>
      </c>
      <c r="H33" s="14">
        <f t="shared" si="2"/>
        <v>30</v>
      </c>
      <c r="I33" s="12">
        <v>0.7592</v>
      </c>
      <c r="J33" s="14">
        <f t="shared" si="3"/>
        <v>3.796</v>
      </c>
      <c r="K33" s="12">
        <v>0.5347</v>
      </c>
      <c r="L33" s="14">
        <f t="shared" si="4"/>
        <v>2.6734999999999998</v>
      </c>
      <c r="M33" s="12">
        <v>0.8776</v>
      </c>
      <c r="N33" s="14">
        <f t="shared" si="5"/>
        <v>8.776</v>
      </c>
      <c r="O33" s="14">
        <v>4076.92</v>
      </c>
      <c r="P33" s="14">
        <f t="shared" si="6"/>
        <v>4.07207423166432</v>
      </c>
      <c r="Q33" s="42">
        <f t="shared" si="7"/>
        <v>52.30173866738906</v>
      </c>
      <c r="R33" s="11">
        <v>12</v>
      </c>
      <c r="S33" s="11">
        <v>219</v>
      </c>
      <c r="T33" s="11"/>
      <c r="U33" s="11">
        <v>18</v>
      </c>
      <c r="V33" s="13">
        <f t="shared" si="8"/>
        <v>22.75</v>
      </c>
      <c r="W33" s="13">
        <v>10</v>
      </c>
      <c r="X33" s="20"/>
      <c r="Y33" s="20"/>
      <c r="Z33" s="34" t="s">
        <v>143</v>
      </c>
      <c r="AA33" s="20">
        <v>0.67</v>
      </c>
      <c r="AB33" s="41">
        <f t="shared" si="9"/>
        <v>10.67</v>
      </c>
      <c r="AC33" s="11"/>
      <c r="AD33" s="11"/>
      <c r="AE33" s="25" t="s">
        <v>86</v>
      </c>
      <c r="AF33" s="25">
        <v>1.5</v>
      </c>
      <c r="AG33" s="25">
        <f t="shared" si="10"/>
        <v>1.5</v>
      </c>
      <c r="AH33" s="11">
        <v>1</v>
      </c>
      <c r="AI33" s="11">
        <v>-1</v>
      </c>
      <c r="AJ33" s="11"/>
      <c r="AK33" s="26"/>
      <c r="AL33" s="26">
        <f t="shared" si="11"/>
        <v>-1</v>
      </c>
      <c r="AM33" s="36">
        <f t="shared" si="12"/>
        <v>63.47173866738906</v>
      </c>
      <c r="AN33" s="16">
        <v>32</v>
      </c>
    </row>
    <row r="34" spans="1:40" s="2" customFormat="1" ht="45">
      <c r="A34" s="10">
        <v>33</v>
      </c>
      <c r="B34" s="38" t="s">
        <v>82</v>
      </c>
      <c r="C34" s="12">
        <v>1</v>
      </c>
      <c r="D34" s="13">
        <f t="shared" si="0"/>
        <v>5.0847888541428325</v>
      </c>
      <c r="E34" s="12">
        <v>2.315</v>
      </c>
      <c r="F34" s="14">
        <f t="shared" si="1"/>
        <v>2.2770417146173294</v>
      </c>
      <c r="G34" s="12">
        <v>0.9057</v>
      </c>
      <c r="H34" s="14">
        <f t="shared" si="2"/>
        <v>27.171</v>
      </c>
      <c r="I34" s="12">
        <v>0.6829999999999999</v>
      </c>
      <c r="J34" s="14">
        <f t="shared" si="3"/>
        <v>3.4149999999999996</v>
      </c>
      <c r="K34" s="12">
        <v>0.525</v>
      </c>
      <c r="L34" s="14">
        <f t="shared" si="4"/>
        <v>2.625</v>
      </c>
      <c r="M34" s="12">
        <v>0.8226</v>
      </c>
      <c r="N34" s="14">
        <f t="shared" si="5"/>
        <v>8.225999999999999</v>
      </c>
      <c r="O34" s="14">
        <v>4095.24</v>
      </c>
      <c r="P34" s="14">
        <f t="shared" si="6"/>
        <v>4.090372456776436</v>
      </c>
      <c r="Q34" s="42">
        <f t="shared" si="7"/>
        <v>52.889203025536595</v>
      </c>
      <c r="R34" s="11">
        <v>11</v>
      </c>
      <c r="S34" s="11">
        <v>287</v>
      </c>
      <c r="T34" s="11"/>
      <c r="U34" s="11">
        <v>21</v>
      </c>
      <c r="V34" s="13">
        <f t="shared" si="8"/>
        <v>31.818181818181817</v>
      </c>
      <c r="W34" s="13">
        <v>7</v>
      </c>
      <c r="X34" s="20"/>
      <c r="Y34" s="20"/>
      <c r="Z34" s="34" t="s">
        <v>111</v>
      </c>
      <c r="AA34" s="20">
        <v>4</v>
      </c>
      <c r="AB34" s="41">
        <f t="shared" si="9"/>
        <v>11</v>
      </c>
      <c r="AC34" s="11"/>
      <c r="AD34" s="11"/>
      <c r="AE34" s="25"/>
      <c r="AF34" s="25"/>
      <c r="AG34" s="25">
        <f t="shared" si="10"/>
        <v>0</v>
      </c>
      <c r="AH34" s="33" t="s">
        <v>107</v>
      </c>
      <c r="AI34" s="11">
        <v>-0.67</v>
      </c>
      <c r="AJ34" s="11"/>
      <c r="AK34" s="26"/>
      <c r="AL34" s="26">
        <f t="shared" si="11"/>
        <v>-0.67</v>
      </c>
      <c r="AM34" s="36">
        <f t="shared" si="12"/>
        <v>63.21920302553659</v>
      </c>
      <c r="AN34" s="16">
        <v>33</v>
      </c>
    </row>
    <row r="35" spans="1:40" s="2" customFormat="1" ht="22.5">
      <c r="A35" s="10">
        <v>34</v>
      </c>
      <c r="B35" s="40" t="s">
        <v>95</v>
      </c>
      <c r="C35" s="12">
        <v>1</v>
      </c>
      <c r="D35" s="13">
        <f t="shared" si="0"/>
        <v>5.0847888541428325</v>
      </c>
      <c r="E35" s="12">
        <v>2.315</v>
      </c>
      <c r="F35" s="14">
        <f t="shared" si="1"/>
        <v>2.2770417146173294</v>
      </c>
      <c r="G35" s="12">
        <v>0.9747</v>
      </c>
      <c r="H35" s="14">
        <f t="shared" si="2"/>
        <v>29.241</v>
      </c>
      <c r="I35" s="12">
        <v>0.7089</v>
      </c>
      <c r="J35" s="14">
        <f t="shared" si="3"/>
        <v>3.5444999999999998</v>
      </c>
      <c r="K35" s="12">
        <v>0.5403</v>
      </c>
      <c r="L35" s="14">
        <f t="shared" si="4"/>
        <v>2.7015000000000002</v>
      </c>
      <c r="M35" s="12">
        <v>0.8228</v>
      </c>
      <c r="N35" s="14">
        <f t="shared" si="5"/>
        <v>8.228</v>
      </c>
      <c r="O35" s="14">
        <v>4257.35</v>
      </c>
      <c r="P35" s="14">
        <f t="shared" si="6"/>
        <v>4.252289775167551</v>
      </c>
      <c r="Q35" s="42">
        <f t="shared" si="7"/>
        <v>55.32912034392771</v>
      </c>
      <c r="R35" s="11">
        <v>18</v>
      </c>
      <c r="S35" s="11">
        <v>259</v>
      </c>
      <c r="T35" s="11"/>
      <c r="U35" s="11"/>
      <c r="V35" s="13">
        <f t="shared" si="8"/>
        <v>14.38888888888889</v>
      </c>
      <c r="W35" s="13">
        <v>10</v>
      </c>
      <c r="X35" s="20"/>
      <c r="Y35" s="20"/>
      <c r="Z35" s="21"/>
      <c r="AA35" s="20"/>
      <c r="AB35" s="41">
        <f t="shared" si="9"/>
        <v>10</v>
      </c>
      <c r="AC35" s="11"/>
      <c r="AD35" s="11"/>
      <c r="AE35" s="25"/>
      <c r="AF35" s="25"/>
      <c r="AG35" s="25">
        <f t="shared" si="10"/>
        <v>0</v>
      </c>
      <c r="AH35" s="33" t="s">
        <v>105</v>
      </c>
      <c r="AI35" s="11">
        <v>-0.67</v>
      </c>
      <c r="AJ35" s="11" t="s">
        <v>96</v>
      </c>
      <c r="AK35" s="26">
        <v>-2</v>
      </c>
      <c r="AL35" s="26">
        <f t="shared" si="11"/>
        <v>-2.67</v>
      </c>
      <c r="AM35" s="36">
        <f t="shared" si="12"/>
        <v>62.65912034392771</v>
      </c>
      <c r="AN35" s="16">
        <v>34</v>
      </c>
    </row>
    <row r="36" spans="1:40" s="2" customFormat="1" ht="33.75">
      <c r="A36" s="10">
        <v>35</v>
      </c>
      <c r="B36" s="38" t="s">
        <v>90</v>
      </c>
      <c r="C36" s="12">
        <v>0.3833</v>
      </c>
      <c r="D36" s="13">
        <f t="shared" si="0"/>
        <v>1.9489995677929473</v>
      </c>
      <c r="E36" s="12">
        <v>3.5167</v>
      </c>
      <c r="F36" s="14">
        <f t="shared" si="1"/>
        <v>3.4590378392202</v>
      </c>
      <c r="G36" s="12">
        <v>0.9362</v>
      </c>
      <c r="H36" s="14">
        <f t="shared" si="2"/>
        <v>28.086000000000002</v>
      </c>
      <c r="I36" s="12">
        <v>0.7532</v>
      </c>
      <c r="J36" s="14">
        <f t="shared" si="3"/>
        <v>3.766</v>
      </c>
      <c r="K36" s="12">
        <v>0.39549999999999996</v>
      </c>
      <c r="L36" s="14">
        <f t="shared" si="4"/>
        <v>1.9774999999999998</v>
      </c>
      <c r="M36" s="12">
        <v>0.8681</v>
      </c>
      <c r="N36" s="14">
        <f t="shared" si="5"/>
        <v>8.681</v>
      </c>
      <c r="O36" s="14">
        <v>3666.67</v>
      </c>
      <c r="P36" s="14">
        <f t="shared" si="6"/>
        <v>3.66231184889981</v>
      </c>
      <c r="Q36" s="42">
        <f t="shared" si="7"/>
        <v>51.58084925591296</v>
      </c>
      <c r="R36" s="11">
        <v>11</v>
      </c>
      <c r="S36" s="11">
        <v>207</v>
      </c>
      <c r="T36" s="11"/>
      <c r="U36" s="11">
        <v>1</v>
      </c>
      <c r="V36" s="13">
        <f t="shared" si="8"/>
        <v>19.09090909090909</v>
      </c>
      <c r="W36" s="13">
        <v>10</v>
      </c>
      <c r="X36" s="20"/>
      <c r="Y36" s="20"/>
      <c r="Z36" s="21"/>
      <c r="AA36" s="20"/>
      <c r="AB36" s="41">
        <f t="shared" si="9"/>
        <v>10</v>
      </c>
      <c r="AC36" s="11"/>
      <c r="AD36" s="11"/>
      <c r="AE36" s="25" t="s">
        <v>91</v>
      </c>
      <c r="AF36" s="25">
        <v>2</v>
      </c>
      <c r="AG36" s="25">
        <f t="shared" si="10"/>
        <v>2</v>
      </c>
      <c r="AH36" s="11"/>
      <c r="AI36" s="11"/>
      <c r="AJ36" s="11" t="s">
        <v>47</v>
      </c>
      <c r="AK36" s="26">
        <v>-1</v>
      </c>
      <c r="AL36" s="26">
        <f t="shared" si="11"/>
        <v>-1</v>
      </c>
      <c r="AM36" s="36">
        <f t="shared" si="12"/>
        <v>62.58084925591296</v>
      </c>
      <c r="AN36" s="16">
        <v>35</v>
      </c>
    </row>
    <row r="37" spans="1:40" s="2" customFormat="1" ht="44.25" customHeight="1">
      <c r="A37" s="10">
        <v>36</v>
      </c>
      <c r="B37" s="38" t="s">
        <v>92</v>
      </c>
      <c r="C37" s="12">
        <v>1</v>
      </c>
      <c r="D37" s="13">
        <f t="shared" si="0"/>
        <v>5.0847888541428325</v>
      </c>
      <c r="E37" s="12">
        <v>2.315</v>
      </c>
      <c r="F37" s="14">
        <f t="shared" si="1"/>
        <v>2.2770417146173294</v>
      </c>
      <c r="G37" s="12">
        <v>0.9804</v>
      </c>
      <c r="H37" s="14">
        <f t="shared" si="2"/>
        <v>29.412000000000003</v>
      </c>
      <c r="I37" s="12">
        <v>0.7922</v>
      </c>
      <c r="J37" s="14">
        <f t="shared" si="3"/>
        <v>3.9610000000000003</v>
      </c>
      <c r="K37" s="12">
        <v>0.648</v>
      </c>
      <c r="L37" s="14">
        <f t="shared" si="4"/>
        <v>3.24</v>
      </c>
      <c r="M37" s="12">
        <v>0.8626999999999999</v>
      </c>
      <c r="N37" s="14">
        <f t="shared" si="5"/>
        <v>8.626999999999999</v>
      </c>
      <c r="O37" s="14">
        <v>5005.95</v>
      </c>
      <c r="P37" s="14">
        <f t="shared" si="6"/>
        <v>5</v>
      </c>
      <c r="Q37" s="42">
        <f t="shared" si="7"/>
        <v>57.601830568760164</v>
      </c>
      <c r="R37" s="11">
        <v>8</v>
      </c>
      <c r="S37" s="11">
        <v>305</v>
      </c>
      <c r="T37" s="11"/>
      <c r="U37" s="11"/>
      <c r="V37" s="13">
        <f t="shared" si="8"/>
        <v>38.125</v>
      </c>
      <c r="W37" s="13">
        <v>6</v>
      </c>
      <c r="X37" s="20"/>
      <c r="Y37" s="20"/>
      <c r="Z37" s="34" t="s">
        <v>112</v>
      </c>
      <c r="AA37" s="20">
        <v>1</v>
      </c>
      <c r="AB37" s="41">
        <f t="shared" si="9"/>
        <v>7</v>
      </c>
      <c r="AC37" s="11"/>
      <c r="AD37" s="11"/>
      <c r="AE37" s="25"/>
      <c r="AF37" s="25"/>
      <c r="AG37" s="25">
        <f t="shared" si="10"/>
        <v>0</v>
      </c>
      <c r="AH37" s="33" t="s">
        <v>106</v>
      </c>
      <c r="AI37" s="11">
        <v>-2.67</v>
      </c>
      <c r="AJ37" s="11"/>
      <c r="AK37" s="26"/>
      <c r="AL37" s="26">
        <f t="shared" si="11"/>
        <v>-2.67</v>
      </c>
      <c r="AM37" s="36">
        <f t="shared" si="12"/>
        <v>61.93183056876016</v>
      </c>
      <c r="AN37" s="16">
        <v>36</v>
      </c>
    </row>
    <row r="38" spans="1:40" s="2" customFormat="1" ht="11.25">
      <c r="A38" s="10">
        <v>37</v>
      </c>
      <c r="B38" s="38" t="s">
        <v>73</v>
      </c>
      <c r="C38" s="12">
        <v>0.2</v>
      </c>
      <c r="D38" s="13">
        <f t="shared" si="0"/>
        <v>1.0169577708285664</v>
      </c>
      <c r="E38" s="12">
        <v>7.1333</v>
      </c>
      <c r="F38" s="14">
        <f t="shared" si="1"/>
        <v>7.0163376513519635</v>
      </c>
      <c r="G38" s="15">
        <v>1</v>
      </c>
      <c r="H38" s="14">
        <f t="shared" si="2"/>
        <v>30</v>
      </c>
      <c r="I38" s="12">
        <v>0.7128</v>
      </c>
      <c r="J38" s="14">
        <f t="shared" si="3"/>
        <v>3.564</v>
      </c>
      <c r="K38" s="12">
        <v>0.5128</v>
      </c>
      <c r="L38" s="14">
        <f t="shared" si="4"/>
        <v>2.564</v>
      </c>
      <c r="M38" s="12">
        <v>0.8667</v>
      </c>
      <c r="N38" s="14">
        <f t="shared" si="5"/>
        <v>8.667</v>
      </c>
      <c r="O38" s="14">
        <v>3875</v>
      </c>
      <c r="P38" s="14">
        <f t="shared" si="6"/>
        <v>3.8703942308652706</v>
      </c>
      <c r="Q38" s="42">
        <f t="shared" si="7"/>
        <v>56.698689653045804</v>
      </c>
      <c r="R38" s="11">
        <v>5</v>
      </c>
      <c r="S38" s="11">
        <v>227</v>
      </c>
      <c r="T38" s="11"/>
      <c r="U38" s="11"/>
      <c r="V38" s="13">
        <f t="shared" si="8"/>
        <v>45.4</v>
      </c>
      <c r="W38" s="13">
        <v>5</v>
      </c>
      <c r="X38" s="20"/>
      <c r="Y38" s="20"/>
      <c r="Z38" s="21"/>
      <c r="AA38" s="20"/>
      <c r="AB38" s="41">
        <f t="shared" si="9"/>
        <v>5</v>
      </c>
      <c r="AC38" s="11"/>
      <c r="AD38" s="11"/>
      <c r="AE38" s="25"/>
      <c r="AF38" s="25"/>
      <c r="AG38" s="25">
        <f t="shared" si="10"/>
        <v>0</v>
      </c>
      <c r="AH38" s="11"/>
      <c r="AI38" s="11"/>
      <c r="AJ38" s="11"/>
      <c r="AK38" s="26"/>
      <c r="AL38" s="26">
        <f t="shared" si="11"/>
        <v>0</v>
      </c>
      <c r="AM38" s="36">
        <f t="shared" si="12"/>
        <v>61.698689653045804</v>
      </c>
      <c r="AN38" s="16">
        <v>37</v>
      </c>
    </row>
    <row r="39" spans="1:40" s="2" customFormat="1" ht="22.5">
      <c r="A39" s="10">
        <v>38</v>
      </c>
      <c r="B39" s="38" t="s">
        <v>89</v>
      </c>
      <c r="C39" s="12">
        <v>1</v>
      </c>
      <c r="D39" s="13">
        <f t="shared" si="0"/>
        <v>5.0847888541428325</v>
      </c>
      <c r="E39" s="12">
        <v>2.315</v>
      </c>
      <c r="F39" s="14">
        <f t="shared" si="1"/>
        <v>2.2770417146173294</v>
      </c>
      <c r="G39" s="12">
        <v>0.9841</v>
      </c>
      <c r="H39" s="14">
        <f t="shared" si="2"/>
        <v>29.523</v>
      </c>
      <c r="I39" s="12">
        <v>0.6951999999999999</v>
      </c>
      <c r="J39" s="14">
        <f t="shared" si="3"/>
        <v>3.4759999999999995</v>
      </c>
      <c r="K39" s="12">
        <v>0.5806</v>
      </c>
      <c r="L39" s="14">
        <f t="shared" si="4"/>
        <v>2.903</v>
      </c>
      <c r="M39" s="12">
        <v>0.8190000000000001</v>
      </c>
      <c r="N39" s="14">
        <f t="shared" si="5"/>
        <v>8.190000000000001</v>
      </c>
      <c r="O39" s="14">
        <v>4495.28</v>
      </c>
      <c r="P39" s="14">
        <f t="shared" si="6"/>
        <v>4.48993697499975</v>
      </c>
      <c r="Q39" s="42">
        <f t="shared" si="7"/>
        <v>55.94376754375992</v>
      </c>
      <c r="R39" s="11">
        <v>12</v>
      </c>
      <c r="S39" s="11">
        <v>362</v>
      </c>
      <c r="T39" s="11"/>
      <c r="U39" s="11">
        <v>16</v>
      </c>
      <c r="V39" s="13">
        <f t="shared" si="8"/>
        <v>34.166666666666664</v>
      </c>
      <c r="W39" s="13">
        <v>6</v>
      </c>
      <c r="X39" s="20"/>
      <c r="Y39" s="20"/>
      <c r="Z39" s="21"/>
      <c r="AA39" s="20"/>
      <c r="AB39" s="41">
        <f t="shared" si="9"/>
        <v>6</v>
      </c>
      <c r="AC39" s="11"/>
      <c r="AD39" s="11"/>
      <c r="AE39" s="25"/>
      <c r="AF39" s="25"/>
      <c r="AG39" s="25">
        <f t="shared" si="10"/>
        <v>0</v>
      </c>
      <c r="AH39" s="33" t="s">
        <v>105</v>
      </c>
      <c r="AI39" s="11">
        <v>-0.67</v>
      </c>
      <c r="AJ39" s="11"/>
      <c r="AK39" s="26"/>
      <c r="AL39" s="26">
        <f t="shared" si="11"/>
        <v>-0.67</v>
      </c>
      <c r="AM39" s="36">
        <f t="shared" si="12"/>
        <v>61.27376754375992</v>
      </c>
      <c r="AN39" s="16">
        <v>38</v>
      </c>
    </row>
    <row r="40" spans="1:40" s="2" customFormat="1" ht="132" customHeight="1">
      <c r="A40" s="10">
        <v>39</v>
      </c>
      <c r="B40" s="40" t="s">
        <v>103</v>
      </c>
      <c r="C40" s="12">
        <v>0.8778</v>
      </c>
      <c r="D40" s="13">
        <f t="shared" si="0"/>
        <v>4.463427656166577</v>
      </c>
      <c r="E40" s="12">
        <v>1.9778</v>
      </c>
      <c r="F40" s="14">
        <f t="shared" si="1"/>
        <v>1.9453706709158334</v>
      </c>
      <c r="G40" s="12">
        <v>0.9779</v>
      </c>
      <c r="H40" s="14">
        <f t="shared" si="2"/>
        <v>29.337</v>
      </c>
      <c r="I40" s="12">
        <v>0.7186</v>
      </c>
      <c r="J40" s="14">
        <f t="shared" si="3"/>
        <v>3.593</v>
      </c>
      <c r="K40" s="12">
        <v>0.6778</v>
      </c>
      <c r="L40" s="14">
        <f t="shared" si="4"/>
        <v>3.389</v>
      </c>
      <c r="M40" s="12">
        <v>0.8841</v>
      </c>
      <c r="N40" s="14">
        <f t="shared" si="5"/>
        <v>8.841</v>
      </c>
      <c r="O40" s="14">
        <v>3731.21</v>
      </c>
      <c r="P40" s="14">
        <f t="shared" si="6"/>
        <v>3.726775137586272</v>
      </c>
      <c r="Q40" s="42">
        <f t="shared" si="7"/>
        <v>55.29557346466869</v>
      </c>
      <c r="R40" s="11">
        <v>5</v>
      </c>
      <c r="S40" s="11">
        <v>281</v>
      </c>
      <c r="T40" s="11"/>
      <c r="U40" s="11"/>
      <c r="V40" s="13">
        <f t="shared" si="8"/>
        <v>56.2</v>
      </c>
      <c r="W40" s="13">
        <v>4</v>
      </c>
      <c r="X40" s="20" t="s">
        <v>98</v>
      </c>
      <c r="Y40" s="20">
        <v>1</v>
      </c>
      <c r="Z40" s="20" t="s">
        <v>99</v>
      </c>
      <c r="AA40" s="20">
        <v>0</v>
      </c>
      <c r="AB40" s="41">
        <f t="shared" si="9"/>
        <v>5</v>
      </c>
      <c r="AC40" s="11"/>
      <c r="AD40" s="11"/>
      <c r="AE40" s="25"/>
      <c r="AF40" s="25"/>
      <c r="AG40" s="25">
        <f t="shared" si="10"/>
        <v>0</v>
      </c>
      <c r="AH40" s="11"/>
      <c r="AI40" s="11"/>
      <c r="AJ40" s="11"/>
      <c r="AK40" s="26"/>
      <c r="AL40" s="26">
        <f t="shared" si="11"/>
        <v>0</v>
      </c>
      <c r="AM40" s="36">
        <f t="shared" si="12"/>
        <v>60.29557346466869</v>
      </c>
      <c r="AN40" s="16">
        <v>39</v>
      </c>
    </row>
    <row r="41" spans="1:40" s="2" customFormat="1" ht="11.25">
      <c r="A41" s="10">
        <v>40</v>
      </c>
      <c r="B41" s="38" t="s">
        <v>77</v>
      </c>
      <c r="C41" s="12">
        <v>0.30670000000000003</v>
      </c>
      <c r="D41" s="13">
        <f t="shared" si="0"/>
        <v>1.5595047415656067</v>
      </c>
      <c r="E41" s="12">
        <v>3.5332999999999997</v>
      </c>
      <c r="F41" s="14">
        <f t="shared" si="1"/>
        <v>3.475365654538838</v>
      </c>
      <c r="G41" s="12">
        <v>0.961</v>
      </c>
      <c r="H41" s="14">
        <f t="shared" si="2"/>
        <v>28.83</v>
      </c>
      <c r="I41" s="12">
        <v>0.7012999999999999</v>
      </c>
      <c r="J41" s="14">
        <f t="shared" si="3"/>
        <v>3.5064999999999995</v>
      </c>
      <c r="K41" s="12">
        <v>0.5838</v>
      </c>
      <c r="L41" s="14">
        <f t="shared" si="4"/>
        <v>2.919</v>
      </c>
      <c r="M41" s="12">
        <v>0.8597</v>
      </c>
      <c r="N41" s="14">
        <f t="shared" si="5"/>
        <v>8.597</v>
      </c>
      <c r="O41" s="14">
        <v>4456.35</v>
      </c>
      <c r="P41" s="14">
        <f t="shared" si="6"/>
        <v>4.451053246636503</v>
      </c>
      <c r="Q41" s="42">
        <f t="shared" si="7"/>
        <v>53.33842364274095</v>
      </c>
      <c r="R41" s="11">
        <v>13</v>
      </c>
      <c r="S41" s="11">
        <v>325</v>
      </c>
      <c r="T41" s="11"/>
      <c r="U41" s="11">
        <v>67</v>
      </c>
      <c r="V41" s="13">
        <f t="shared" si="8"/>
        <v>40.46153846153846</v>
      </c>
      <c r="W41" s="13">
        <v>5</v>
      </c>
      <c r="X41" s="20"/>
      <c r="Y41" s="20"/>
      <c r="Z41" s="21"/>
      <c r="AA41" s="20"/>
      <c r="AB41" s="41">
        <f t="shared" si="9"/>
        <v>5</v>
      </c>
      <c r="AC41" s="11" t="s">
        <v>78</v>
      </c>
      <c r="AD41" s="11">
        <v>1</v>
      </c>
      <c r="AE41" s="35" t="s">
        <v>114</v>
      </c>
      <c r="AF41" s="25">
        <v>0.5</v>
      </c>
      <c r="AG41" s="25">
        <f t="shared" si="10"/>
        <v>1.5</v>
      </c>
      <c r="AH41" s="11"/>
      <c r="AI41" s="11"/>
      <c r="AJ41" s="11"/>
      <c r="AK41" s="26"/>
      <c r="AL41" s="26">
        <f t="shared" si="11"/>
        <v>0</v>
      </c>
      <c r="AM41" s="36">
        <f t="shared" si="12"/>
        <v>59.83842364274095</v>
      </c>
      <c r="AN41" s="16">
        <v>40</v>
      </c>
    </row>
    <row r="42" spans="1:40" s="2" customFormat="1" ht="11.25">
      <c r="A42" s="10">
        <v>41</v>
      </c>
      <c r="B42" s="38" t="s">
        <v>93</v>
      </c>
      <c r="C42" s="12">
        <v>0.55</v>
      </c>
      <c r="D42" s="13">
        <f t="shared" si="0"/>
        <v>2.7966338697785575</v>
      </c>
      <c r="E42" s="12">
        <v>1.2167000000000001</v>
      </c>
      <c r="F42" s="14">
        <f t="shared" si="1"/>
        <v>1.1967501745895917</v>
      </c>
      <c r="G42" s="12">
        <v>1</v>
      </c>
      <c r="H42" s="14">
        <f t="shared" si="2"/>
        <v>30</v>
      </c>
      <c r="I42" s="12">
        <v>0.7212000000000001</v>
      </c>
      <c r="J42" s="14">
        <f t="shared" si="3"/>
        <v>3.6060000000000003</v>
      </c>
      <c r="K42" s="12">
        <v>0.6242</v>
      </c>
      <c r="L42" s="14">
        <f t="shared" si="4"/>
        <v>3.121</v>
      </c>
      <c r="M42" s="12">
        <v>0.9333</v>
      </c>
      <c r="N42" s="14">
        <f t="shared" si="5"/>
        <v>9.333</v>
      </c>
      <c r="O42" s="14">
        <v>3927.42</v>
      </c>
      <c r="P42" s="14">
        <f t="shared" si="6"/>
        <v>3.9227519252090017</v>
      </c>
      <c r="Q42" s="42">
        <f t="shared" si="7"/>
        <v>53.97613596957715</v>
      </c>
      <c r="R42" s="11">
        <v>8</v>
      </c>
      <c r="S42" s="11">
        <v>168</v>
      </c>
      <c r="T42" s="11"/>
      <c r="U42" s="11"/>
      <c r="V42" s="13">
        <f t="shared" si="8"/>
        <v>21</v>
      </c>
      <c r="W42" s="13">
        <v>10</v>
      </c>
      <c r="X42" s="20"/>
      <c r="Y42" s="20"/>
      <c r="Z42" s="21"/>
      <c r="AA42" s="20"/>
      <c r="AB42" s="41">
        <f t="shared" si="9"/>
        <v>10</v>
      </c>
      <c r="AC42" s="11"/>
      <c r="AD42" s="11"/>
      <c r="AE42" s="25"/>
      <c r="AF42" s="25"/>
      <c r="AG42" s="25">
        <f t="shared" si="10"/>
        <v>0</v>
      </c>
      <c r="AH42" s="11">
        <v>5</v>
      </c>
      <c r="AI42" s="11">
        <v>-5</v>
      </c>
      <c r="AJ42" s="11"/>
      <c r="AK42" s="26"/>
      <c r="AL42" s="26">
        <f t="shared" si="11"/>
        <v>-5</v>
      </c>
      <c r="AM42" s="36">
        <f t="shared" si="12"/>
        <v>58.97613596957715</v>
      </c>
      <c r="AN42" s="16">
        <v>41</v>
      </c>
    </row>
    <row r="43" spans="1:40" s="3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3"/>
      <c r="R43" s="17"/>
      <c r="S43" s="17"/>
      <c r="T43" s="17"/>
      <c r="U43" s="17"/>
      <c r="V43" s="17"/>
      <c r="W43" s="17"/>
      <c r="X43" s="17"/>
      <c r="Y43" s="17"/>
      <c r="Z43" s="22"/>
      <c r="AA43" s="17"/>
      <c r="AB43" s="17"/>
      <c r="AC43" s="17"/>
      <c r="AD43" s="17"/>
      <c r="AE43" s="11"/>
      <c r="AF43" s="11"/>
      <c r="AG43" s="11"/>
      <c r="AH43" s="17"/>
      <c r="AI43" s="17"/>
      <c r="AJ43" s="17"/>
      <c r="AK43" s="28"/>
      <c r="AL43" s="28"/>
      <c r="AM43" s="37"/>
      <c r="AN43" s="30"/>
    </row>
    <row r="44" spans="1:40" s="3" customFormat="1" ht="45" customHeight="1">
      <c r="A44" s="57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31"/>
      <c r="AL44" s="31"/>
      <c r="AM44" s="31"/>
      <c r="AN44" s="32"/>
    </row>
    <row r="45" spans="1:38" ht="31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18"/>
      <c r="AL45" s="18"/>
    </row>
  </sheetData>
  <sheetProtection/>
  <mergeCells count="2">
    <mergeCell ref="A44:AJ44"/>
    <mergeCell ref="A45:AJ45"/>
  </mergeCells>
  <printOptions/>
  <pageMargins left="0.37" right="0.29" top="0.45" bottom="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微软用户</cp:lastModifiedBy>
  <cp:lastPrinted>2016-05-17T02:07:42Z</cp:lastPrinted>
  <dcterms:created xsi:type="dcterms:W3CDTF">2014-11-21T00:42:47Z</dcterms:created>
  <dcterms:modified xsi:type="dcterms:W3CDTF">2017-09-22T02:50:02Z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